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8000118\Documents\UPRAVNO VIJEĆE\2026\07-2026\"/>
    </mc:Choice>
  </mc:AlternateContent>
  <xr:revisionPtr revIDLastSave="0" documentId="8_{11786785-1EDF-4BAE-B1F9-2499E3B41D03}" xr6:coauthVersionLast="37" xr6:coauthVersionMax="37" xr10:uidLastSave="{00000000-0000-0000-0000-000000000000}"/>
  <bookViews>
    <workbookView xWindow="0" yWindow="0" windowWidth="28800" windowHeight="12105" firstSheet="2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SVKST-II.POSEBNI DIO" sheetId="14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I27" i="1"/>
  <c r="I24" i="1"/>
  <c r="E112" i="14"/>
  <c r="F112" i="14" s="1"/>
  <c r="E109" i="14"/>
  <c r="F109" i="14" s="1"/>
  <c r="E105" i="14"/>
  <c r="F105" i="14" s="1"/>
  <c r="E104" i="14"/>
  <c r="F104" i="14" s="1"/>
  <c r="D104" i="14"/>
  <c r="D23" i="14" s="1"/>
  <c r="C104" i="14"/>
  <c r="C23" i="14" s="1"/>
  <c r="E102" i="14"/>
  <c r="E101" i="14" s="1"/>
  <c r="F101" i="14" s="1"/>
  <c r="D101" i="14"/>
  <c r="C101" i="14"/>
  <c r="E92" i="14"/>
  <c r="F92" i="14" s="1"/>
  <c r="E91" i="14"/>
  <c r="F91" i="14" s="1"/>
  <c r="D91" i="14"/>
  <c r="C91" i="14"/>
  <c r="E80" i="14"/>
  <c r="E75" i="14" s="1"/>
  <c r="F75" i="14" s="1"/>
  <c r="F76" i="14"/>
  <c r="E76" i="14"/>
  <c r="D75" i="14"/>
  <c r="C75" i="14"/>
  <c r="F73" i="14"/>
  <c r="E73" i="14"/>
  <c r="E70" i="14"/>
  <c r="F70" i="14" s="1"/>
  <c r="E68" i="14"/>
  <c r="F68" i="14" s="1"/>
  <c r="F46" i="14"/>
  <c r="E46" i="14"/>
  <c r="E44" i="14"/>
  <c r="F44" i="14" s="1"/>
  <c r="D43" i="14"/>
  <c r="C43" i="14"/>
  <c r="E40" i="14"/>
  <c r="F40" i="14" s="1"/>
  <c r="E37" i="14"/>
  <c r="F37" i="14" s="1"/>
  <c r="F27" i="14"/>
  <c r="E27" i="14"/>
  <c r="E25" i="14"/>
  <c r="F25" i="14" s="1"/>
  <c r="D24" i="14"/>
  <c r="C24" i="14"/>
  <c r="F19" i="14"/>
  <c r="E19" i="14"/>
  <c r="E15" i="14"/>
  <c r="F15" i="14" s="1"/>
  <c r="D14" i="14"/>
  <c r="C14" i="14"/>
  <c r="D13" i="14"/>
  <c r="C13" i="14"/>
  <c r="C12" i="14" s="1"/>
  <c r="C11" i="14" l="1"/>
  <c r="C10" i="14"/>
  <c r="C9" i="14" s="1"/>
  <c r="D12" i="14"/>
  <c r="F102" i="14"/>
  <c r="E14" i="14"/>
  <c r="E24" i="14"/>
  <c r="E43" i="14"/>
  <c r="F43" i="14" s="1"/>
  <c r="D10" i="14" l="1"/>
  <c r="D9" i="14" s="1"/>
  <c r="D11" i="14"/>
  <c r="F24" i="14"/>
  <c r="E23" i="14"/>
  <c r="F23" i="14" s="1"/>
  <c r="F14" i="14"/>
  <c r="F13" i="14" s="1"/>
  <c r="E13" i="14"/>
  <c r="E12" i="14" l="1"/>
  <c r="E10" i="14" l="1"/>
  <c r="F12" i="14"/>
  <c r="E11" i="14"/>
  <c r="F11" i="14" s="1"/>
  <c r="E9" i="14" l="1"/>
  <c r="F9" i="14" s="1"/>
  <c r="F10" i="14"/>
  <c r="D38" i="4" l="1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G17" i="4" l="1"/>
  <c r="C35" i="7" l="1"/>
  <c r="K25" i="1" l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26" i="4"/>
  <c r="E26" i="4"/>
  <c r="D26" i="4"/>
  <c r="C26" i="4"/>
  <c r="G26" i="4" s="1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G47" i="4" s="1"/>
  <c r="F49" i="4"/>
  <c r="E49" i="4"/>
  <c r="D49" i="4"/>
  <c r="C49" i="4"/>
  <c r="D51" i="4"/>
  <c r="E51" i="4"/>
  <c r="F51" i="4"/>
  <c r="H51" i="4" s="1"/>
  <c r="C51" i="4"/>
  <c r="H12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F10" i="10" l="1"/>
  <c r="G13" i="10"/>
  <c r="H13" i="10"/>
  <c r="D10" i="10"/>
  <c r="G36" i="4"/>
  <c r="G13" i="4"/>
  <c r="G49" i="4"/>
  <c r="G31" i="4"/>
  <c r="G34" i="4"/>
  <c r="H36" i="4"/>
  <c r="G38" i="4"/>
  <c r="K21" i="1"/>
  <c r="J21" i="1"/>
  <c r="G11" i="4"/>
  <c r="H28" i="4"/>
  <c r="F30" i="4"/>
  <c r="E30" i="4"/>
  <c r="D30" i="4"/>
  <c r="H47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H17" i="7"/>
  <c r="H32" i="7"/>
  <c r="G32" i="7"/>
  <c r="C17" i="7"/>
  <c r="H35" i="7"/>
  <c r="G10" i="10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F48" i="2"/>
  <c r="C48" i="2"/>
  <c r="F52" i="2"/>
  <c r="F51" i="2" s="1"/>
  <c r="C52" i="2"/>
  <c r="C51" i="2" s="1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30" i="4" l="1"/>
  <c r="G30" i="4"/>
  <c r="F45" i="2"/>
  <c r="C45" i="2"/>
  <c r="F12" i="2"/>
  <c r="G10" i="4"/>
  <c r="H10" i="4"/>
  <c r="G78" i="6"/>
  <c r="G83" i="6"/>
  <c r="D10" i="2"/>
  <c r="G10" i="1" s="1"/>
  <c r="F65" i="2"/>
  <c r="H65" i="2" s="1"/>
  <c r="C65" i="2"/>
  <c r="G65" i="2" s="1"/>
  <c r="F11" i="2"/>
  <c r="H12" i="2"/>
  <c r="G45" i="2"/>
  <c r="H45" i="2"/>
  <c r="G51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I10" i="1" l="1"/>
  <c r="K10" i="1" s="1"/>
  <c r="H11" i="2"/>
  <c r="G11" i="6"/>
  <c r="C11" i="2"/>
  <c r="G11" i="2" s="1"/>
  <c r="G12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J10" i="1" l="1"/>
  <c r="F10" i="2"/>
  <c r="H10" i="2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K27" i="1" l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<sst xmlns="http://schemas.openxmlformats.org/spreadsheetml/2006/main" count="891" uniqueCount="588">
  <si>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</si>
  <si>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</si>
  <si>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</si>
  <si>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</si>
  <si>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</si>
  <si>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</si>
  <si>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</si>
  <si>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</si>
  <si>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</si>
  <si>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</si>
  <si>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</si>
  <si>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</si>
  <si>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</si>
  <si>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</si>
  <si>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</si>
  <si>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</si>
  <si>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</si>
  <si>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</si>
  <si>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</si>
  <si>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</si>
  <si>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</si>
  <si>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</si>
  <si>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</si>
  <si>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</si>
  <si>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</si>
  <si>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</si>
  <si>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</si>
  <si>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</si>
  <si>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</si>
  <si>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</si>
  <si>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</si>
  <si>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</si>
  <si>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</si>
  <si>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</si>
  <si>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</si>
  <si>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</si>
  <si>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</si>
  <si>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</si>
  <si>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</si>
  <si>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</si>
  <si>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</si>
  <si>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</si>
  <si>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</si>
  <si>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</si>
  <si>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</si>
  <si>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</si>
  <si>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</si>
  <si>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</si>
  <si>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</si>
  <si>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</si>
  <si>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</si>
  <si>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</si>
  <si>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</si>
  <si>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</si>
  <si>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</si>
  <si>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</si>
  <si>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</si>
  <si>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</si>
  <si>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</si>
  <si>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</si>
  <si>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</si>
  <si>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</si>
  <si>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</si>
  <si>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</si>
  <si>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</si>
  <si>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</si>
  <si>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</si>
  <si>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</si>
  <si>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</si>
  <si>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</si>
  <si>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</si>
  <si>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</si>
  <si>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</si>
  <si>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</si>
  <si>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</si>
  <si>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</si>
  <si>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</si>
  <si>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</si>
  <si>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</si>
  <si>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</si>
  <si>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</si>
  <si>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</si>
  <si>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</si>
  <si>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</si>
  <si>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</si>
  <si>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</si>
  <si>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</si>
  <si>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</si>
  <si>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</si>
  <si>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</si>
  <si>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</si>
  <si>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</si>
  <si>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</si>
  <si>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</si>
  <si>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</si>
  <si>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</si>
  <si>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</si>
  <si>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</si>
  <si>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</si>
  <si>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</si>
  <si>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</si>
  <si>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</si>
  <si>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</si>
  <si>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</si>
  <si>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</si>
  <si>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</si>
  <si>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</si>
  <si>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</si>
  <si>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</si>
  <si>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</si>
  <si>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</si>
  <si>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</si>
  <si>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</si>
  <si>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</si>
  <si>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</si>
  <si>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</si>
  <si>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</si>
  <si>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</si>
  <si>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</si>
  <si>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</si>
  <si>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</si>
  <si>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</si>
  <si>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</si>
  <si>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</si>
  <si>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</si>
  <si>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</si>
  <si>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</si>
  <si>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</si>
  <si>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</si>
  <si>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</si>
  <si>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</si>
  <si>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</si>
  <si>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</si>
  <si>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</si>
  <si>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</si>
  <si>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</si>
  <si>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</si>
  <si>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</si>
  <si>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</si>
  <si>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</si>
  <si>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</si>
  <si>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</si>
  <si>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</si>
  <si>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</si>
  <si>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</si>
  <si>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</si>
  <si>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</si>
  <si>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</si>
  <si>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</si>
  <si>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</si>
  <si>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</si>
  <si>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</si>
  <si>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</si>
  <si>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</si>
  <si>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</si>
  <si>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</si>
  <si>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</si>
  <si>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</si>
  <si>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</si>
  <si>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</si>
  <si>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</si>
  <si>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</si>
  <si>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</si>
  <si>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</si>
  <si>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</si>
  <si>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</si>
  <si>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</si>
  <si>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</si>
  <si>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</si>
  <si>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</si>
  <si>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</si>
  <si>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</si>
  <si>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</si>
  <si>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</si>
  <si>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</si>
  <si>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</si>
  <si>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</si>
  <si>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</si>
  <si>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</si>
  <si>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</si>
  <si>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</si>
  <si>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</si>
  <si>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</si>
  <si>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</si>
  <si>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</si>
  <si>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</si>
  <si>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</si>
  <si>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</si>
  <si>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</si>
  <si>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</si>
  <si>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</si>
  <si>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</si>
  <si>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</si>
  <si>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</si>
  <si>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</si>
  <si>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</si>
  <si>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</si>
  <si>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</si>
  <si>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</si>
  <si>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</si>
  <si>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</si>
  <si>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</si>
  <si>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</si>
  <si>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</si>
  <si>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</si>
  <si>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</si>
  <si>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</si>
  <si>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</si>
  <si>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</si>
  <si>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</si>
  <si>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</si>
  <si>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</si>
  <si>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</si>
  <si>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</si>
  <si>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</si>
  <si>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</si>
  <si>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</si>
  <si>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</si>
  <si>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</si>
  <si>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</si>
  <si>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</si>
  <si>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</si>
  <si>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</si>
  <si>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</si>
  <si>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</si>
  <si>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</si>
  <si>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</si>
  <si>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</si>
  <si>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</si>
  <si>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</si>
  <si>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</si>
  <si>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</si>
  <si>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</si>
  <si>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</si>
  <si>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</si>
  <si>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</si>
  <si>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</si>
  <si>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</si>
  <si>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</si>
  <si>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</si>
  <si>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</si>
  <si>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</si>
  <si>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</si>
  <si>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</si>
  <si>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</si>
  <si>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</si>
  <si>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</si>
  <si>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</si>
  <si>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</si>
  <si>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</si>
  <si>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</si>
  <si>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</si>
  <si>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</si>
  <si>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</si>
  <si>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</si>
  <si>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</si>
  <si>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</si>
  <si>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</si>
  <si>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</si>
  <si>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</si>
  <si>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</si>
  <si>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</si>
  <si>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</si>
  <si>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</si>
  <si>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</si>
  <si>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</si>
  <si>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</si>
  <si>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</si>
  <si>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</si>
  <si>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</si>
  <si>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</si>
  <si>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</si>
  <si>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</si>
  <si>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</si>
  <si>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</si>
  <si>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</si>
  <si>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</si>
  <si>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</si>
  <si>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</si>
  <si>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</si>
  <si>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</si>
  <si>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</si>
  <si>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</si>
  <si>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</si>
  <si>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</si>
  <si>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</si>
  <si>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</si>
  <si>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</si>
  <si>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</si>
  <si>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</si>
  <si>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</si>
  <si>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</si>
  <si>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</si>
  <si>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</si>
  <si>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</si>
  <si>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</si>
  <si>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</si>
  <si>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</si>
  <si>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</si>
  <si>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</si>
  <si>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</si>
  <si>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</si>
  <si>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</si>
  <si>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</si>
  <si>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</si>
  <si>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</si>
  <si>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</si>
  <si>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</si>
  <si>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</si>
  <si>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</si>
  <si>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</si>
  <si>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</si>
  <si>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</si>
  <si>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</si>
  <si>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</si>
  <si>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</si>
  <si>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</si>
  <si>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</si>
  <si>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</si>
  <si>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</si>
  <si>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</si>
  <si>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</si>
  <si>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</si>
  <si>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</si>
  <si>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</si>
  <si>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</si>
  <si>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</si>
  <si>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</si>
  <si>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</si>
  <si>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</si>
  <si>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</si>
  <si>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</si>
  <si>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</si>
  <si>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</si>
  <si>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</si>
  <si>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</si>
  <si>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</si>
  <si>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</si>
  <si>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</si>
  <si>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</si>
  <si>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</si>
  <si>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</si>
  <si>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</si>
  <si>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</si>
  <si>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</si>
  <si>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</si>
  <si>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</si>
  <si>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</si>
  <si>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</si>
  <si>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</si>
  <si>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</si>
  <si>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</si>
  <si>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</si>
  <si>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</si>
  <si>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</si>
  <si>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</si>
  <si>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</si>
  <si>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</si>
  <si>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</si>
  <si>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</si>
  <si>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</si>
  <si>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</si>
  <si>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</si>
  <si>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</si>
  <si>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</si>
  <si>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</si>
  <si>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</si>
  <si>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</si>
  <si>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</si>
  <si>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</si>
  <si>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</si>
  <si>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</si>
  <si>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</si>
  <si>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</si>
  <si>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</si>
  <si>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</si>
  <si>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</si>
  <si>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</si>
  <si>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</si>
  <si>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</si>
  <si>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</si>
  <si>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</si>
  <si>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</si>
  <si>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</si>
  <si>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</si>
  <si>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</si>
  <si>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</si>
  <si>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</si>
  <si>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</si>
  <si>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</si>
  <si>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</si>
  <si>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</si>
  <si>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</si>
  <si>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</si>
  <si>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</si>
  <si>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</si>
  <si>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</si>
  <si>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</si>
  <si>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</si>
  <si>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</si>
  <si>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</si>
  <si>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</si>
  <si>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</si>
  <si>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</si>
  <si>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</si>
  <si>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</si>
  <si>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</si>
  <si>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</si>
  <si>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</si>
  <si>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</si>
  <si>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</si>
  <si>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</si>
  <si>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</si>
  <si>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</si>
  <si>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</si>
  <si>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</si>
  <si>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</si>
  <si>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</si>
  <si>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</si>
  <si>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</si>
  <si>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</si>
  <si>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</si>
  <si>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</si>
  <si>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</si>
  <si>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</si>
  <si>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</si>
  <si>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</si>
  <si>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</si>
  <si>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</si>
  <si>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</si>
  <si>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</si>
  <si>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</si>
  <si>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</si>
  <si>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</si>
  <si>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</si>
  <si>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</si>
  <si>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</si>
  <si>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</si>
  <si>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</si>
  <si>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</si>
  <si>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</si>
  <si>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</si>
  <si>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</si>
  <si>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</si>
  <si>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</si>
  <si>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</si>
  <si>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</si>
  <si>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</si>
  <si>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</si>
  <si>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</si>
  <si>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</si>
  <si>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</si>
  <si>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</si>
  <si>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</si>
  <si>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</si>
  <si>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</si>
  <si>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</si>
  <si>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</si>
  <si>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</si>
  <si>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</si>
  <si>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</si>
  <si>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</si>
  <si>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</si>
  <si>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</si>
  <si>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</si>
  <si>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</si>
  <si>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</si>
  <si>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</si>
  <si>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</si>
  <si>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</si>
  <si>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</si>
  <si>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</si>
  <si>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</si>
  <si>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</si>
  <si>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</si>
  <si>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</si>
  <si>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</si>
  <si>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</si>
  <si>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</si>
  <si>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</si>
  <si>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</si>
  <si>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</si>
  <si>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</si>
  <si>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</si>
  <si>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</si>
  <si>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</si>
  <si>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</si>
  <si>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</si>
  <si>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</si>
  <si>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</si>
  <si>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</si>
  <si>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</si>
  <si>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</si>
  <si>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</si>
  <si>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</si>
  <si>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</si>
  <si>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</si>
  <si>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</si>
  <si>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</si>
  <si>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</si>
  <si>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</si>
  <si>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</si>
  <si>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</si>
  <si>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</si>
  <si>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</si>
  <si>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</si>
  <si>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</si>
  <si>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</si>
  <si>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</si>
  <si>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</si>
  <si>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</si>
  <si>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</si>
  <si>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</si>
  <si>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</si>
  <si>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</si>
  <si>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</si>
  <si>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</si>
  <si>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</si>
  <si>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</si>
  <si>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</si>
  <si>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</si>
  <si>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</si>
  <si>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</si>
  <si>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</si>
  <si>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</si>
  <si>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</si>
  <si>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</si>
  <si>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</si>
  <si>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</si>
  <si>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</si>
  <si>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</si>
  <si>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</si>
  <si>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</si>
  <si>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</si>
  <si>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</si>
  <si>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</si>
  <si>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</si>
  <si>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</si>
  <si>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</si>
  <si>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</si>
  <si>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</si>
  <si>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</si>
  <si>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</si>
  <si>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</si>
  <si>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</si>
  <si>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</si>
  <si>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</si>
  <si>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</si>
  <si>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</si>
  <si>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</si>
  <si>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</si>
  <si>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</si>
  <si>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</si>
  <si>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</si>
  <si>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</si>
  <si>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</si>
  <si>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</si>
  <si>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</si>
  <si>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</si>
  <si>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</si>
  <si>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</si>
  <si>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</si>
  <si>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</si>
  <si>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</si>
  <si>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</si>
  <si>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</si>
  <si>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</si>
  <si>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</si>
  <si>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</si>
  <si>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Programi Unije - raspoloživ predujam</t>
  </si>
  <si>
    <t>A679134</t>
  </si>
  <si>
    <t>A679135</t>
  </si>
  <si>
    <t>Pomoći iz državnog proračuna</t>
  </si>
  <si>
    <t>Darovnice</t>
  </si>
  <si>
    <t>Europski poljoprivredni jamstveni fond (EAGF)</t>
  </si>
  <si>
    <r>
      <t xml:space="preserve">POLUGODIŠNJI IZVJEŠTAJ O IZVRŠENJU FINANCIJSKOG PLANA </t>
    </r>
    <r>
      <rPr>
        <b/>
        <sz val="12"/>
        <color rgb="FFFF0000"/>
        <rFont val="Arial"/>
        <family val="2"/>
      </rPr>
      <t>SVEUČILIŠTE U SPLITU, SVEUČILIŠNA KNJIŽNICA U SPLITU</t>
    </r>
    <r>
      <rPr>
        <b/>
        <sz val="12"/>
        <color indexed="8"/>
        <rFont val="Arial"/>
        <family val="2"/>
        <charset val="238"/>
      </rPr>
      <t xml:space="preserve">
ZA PRVO POLUGODIŠTE 2023. GODINE</t>
    </r>
  </si>
  <si>
    <t>RKP: 2524</t>
  </si>
  <si>
    <t>SVEUČILIŠTE U SPLITU - SVEUČILIŠNA KNJIŽNICA U SPLITU</t>
  </si>
  <si>
    <t>OSTVARENJE / IZVRŠENJE 
01.2026. - 06.2026.</t>
  </si>
  <si>
    <t>080</t>
  </si>
  <si>
    <t>MINISTARSTVO ZNANOSTI I OBRAZOVANJA</t>
  </si>
  <si>
    <t>PROGRAMSKO FINANCIRANJE JAVNIH VISOKIH UČILIŠTA 2025.-2029.</t>
  </si>
  <si>
    <t>PROGRAMSKO I OSTALO FINANCIRANJE JAVNIH VISOKIH UČILIŠTA IZ EVIDENCIJSKIH PRIHODA</t>
  </si>
  <si>
    <t>Nagrade</t>
  </si>
  <si>
    <t>Ostali nespomenuti rashodi osiguranja</t>
  </si>
  <si>
    <t>'Rashodi za zaposlene</t>
  </si>
  <si>
    <t>Pomoći iz državnog proračuna kroz opće prihode i primitke</t>
  </si>
  <si>
    <t>Pomoći iz državnog proračuna kroz ostale prihode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</si>
</sst>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CCCC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  <border>
      <left/>
      <right style="thin">
        <color rgb="FF000080"/>
      </right>
      <top style="thin">
        <color rgb="FF000080"/>
      </top>
      <bottom style="thin">
        <color rgb="FF000080"/>
      </bottom>
      <diagonal/>
    </border>
  </borders>
  <cellStyleXfs count="55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  <xf numFmtId="0" fontId="37" fillId="28" borderId="9" applyProtection="0">
      <alignment vertical="center"/>
    </xf>
    <xf numFmtId="4" fontId="37" fillId="28" borderId="9" applyNumberFormat="0" applyProtection="0">
      <alignment horizontal="left" vertical="center" indent="1"/>
    </xf>
    <xf numFmtId="4" fontId="37" fillId="30" borderId="9" applyNumberFormat="0" applyProtection="0">
      <alignment horizontal="right" vertical="center"/>
    </xf>
    <xf numFmtId="0" fontId="37" fillId="31" borderId="9" applyNumberFormat="0" applyProtection="0">
      <alignment horizontal="left" vertical="center" indent="1"/>
    </xf>
    <xf numFmtId="4" fontId="37" fillId="33" borderId="9" applyNumberFormat="0" applyProtection="0">
      <alignment vertical="center"/>
    </xf>
    <xf numFmtId="0" fontId="37" fillId="34" borderId="9" applyNumberFormat="0" applyProtection="0">
      <alignment horizontal="left" vertical="center" indent="1"/>
    </xf>
    <xf numFmtId="0" fontId="37" fillId="36" borderId="9" applyNumberFormat="0" applyProtection="0">
      <alignment horizontal="left" vertical="center" wrapText="1" indent="1"/>
    </xf>
    <xf numFmtId="0" fontId="37" fillId="38" borderId="9" applyNumberFormat="0" applyProtection="0">
      <alignment horizontal="left" vertical="center" indent="1"/>
    </xf>
    <xf numFmtId="4" fontId="37" fillId="0" borderId="9" applyNumberFormat="0" applyProtection="0">
      <alignment horizontal="right" vertical="center"/>
    </xf>
  </cellStyleXfs>
  <cellXfs count="182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8" fillId="29" borderId="10" xfId="46" quotePrefix="1" applyFont="1" applyFill="1" applyBorder="1" applyAlignment="1">
      <alignment horizontal="center" vertical="center"/>
    </xf>
    <xf numFmtId="0" fontId="38" fillId="29" borderId="11" xfId="46" quotePrefix="1" applyFont="1" applyFill="1" applyBorder="1" applyAlignment="1">
      <alignment horizontal="center" vertical="center"/>
    </xf>
    <xf numFmtId="0" fontId="39" fillId="29" borderId="9" xfId="47" quotePrefix="1" applyNumberFormat="1" applyFont="1" applyFill="1" applyAlignment="1">
      <alignment horizontal="center" vertical="center" wrapText="1"/>
    </xf>
    <xf numFmtId="0" fontId="39" fillId="29" borderId="10" xfId="46" quotePrefix="1" applyFont="1" applyFill="1" applyBorder="1" applyAlignment="1">
      <alignment horizontal="center" vertical="center"/>
    </xf>
    <xf numFmtId="0" fontId="39" fillId="29" borderId="11" xfId="46" quotePrefix="1" applyFont="1" applyFill="1" applyBorder="1" applyAlignment="1">
      <alignment horizontal="center" vertical="center"/>
    </xf>
    <xf numFmtId="0" fontId="39" fillId="29" borderId="9" xfId="48" quotePrefix="1" applyNumberFormat="1" applyFont="1" applyFill="1" applyAlignment="1">
      <alignment horizontal="center" vertical="center"/>
    </xf>
    <xf numFmtId="0" fontId="39" fillId="32" borderId="9" xfId="49" quotePrefix="1" applyFont="1" applyFill="1" applyAlignment="1">
      <alignment horizontal="left" vertical="center" indent="2"/>
    </xf>
    <xf numFmtId="0" fontId="39" fillId="32" borderId="9" xfId="49" quotePrefix="1" applyFont="1" applyFill="1">
      <alignment horizontal="left" vertical="center" indent="1"/>
    </xf>
    <xf numFmtId="3" fontId="39" fillId="32" borderId="9" xfId="50" applyNumberFormat="1" applyFont="1" applyFill="1">
      <alignment vertical="center"/>
    </xf>
    <xf numFmtId="4" fontId="39" fillId="32" borderId="9" xfId="50" applyNumberFormat="1" applyFont="1" applyFill="1">
      <alignment vertical="center"/>
    </xf>
    <xf numFmtId="0" fontId="39" fillId="35" borderId="9" xfId="51" quotePrefix="1" applyFont="1" applyFill="1" applyAlignment="1">
      <alignment horizontal="left" vertical="center" indent="3"/>
    </xf>
    <xf numFmtId="0" fontId="39" fillId="35" borderId="9" xfId="51" quotePrefix="1" applyFont="1" applyFill="1">
      <alignment horizontal="left" vertical="center" indent="1"/>
    </xf>
    <xf numFmtId="3" fontId="39" fillId="35" borderId="9" xfId="50" applyNumberFormat="1" applyFont="1" applyFill="1">
      <alignment vertical="center"/>
    </xf>
    <xf numFmtId="4" fontId="39" fillId="35" borderId="9" xfId="50" applyNumberFormat="1" applyFont="1" applyFill="1">
      <alignment vertical="center"/>
    </xf>
    <xf numFmtId="0" fontId="39" fillId="37" borderId="9" xfId="52" quotePrefix="1" applyFont="1" applyFill="1" applyAlignment="1">
      <alignment horizontal="left" vertical="center" wrapText="1" indent="4"/>
    </xf>
    <xf numFmtId="0" fontId="39" fillId="37" borderId="9" xfId="52" quotePrefix="1" applyFont="1" applyFill="1">
      <alignment horizontal="left" vertical="center" wrapText="1" indent="1"/>
    </xf>
    <xf numFmtId="3" fontId="39" fillId="37" borderId="9" xfId="50" applyNumberFormat="1" applyFont="1" applyFill="1">
      <alignment vertical="center"/>
    </xf>
    <xf numFmtId="0" fontId="39" fillId="32" borderId="9" xfId="53" quotePrefix="1" applyFont="1" applyFill="1" applyAlignment="1">
      <alignment horizontal="left" vertical="center" indent="5"/>
    </xf>
    <xf numFmtId="0" fontId="39" fillId="32" borderId="9" xfId="53" quotePrefix="1" applyFont="1" applyFill="1">
      <alignment horizontal="left" vertical="center" indent="1"/>
    </xf>
    <xf numFmtId="0" fontId="39" fillId="37" borderId="9" xfId="53" quotePrefix="1" applyFont="1" applyFill="1" applyAlignment="1">
      <alignment horizontal="center" vertical="center"/>
    </xf>
    <xf numFmtId="0" fontId="39" fillId="37" borderId="9" xfId="53" quotePrefix="1" applyFont="1" applyFill="1">
      <alignment horizontal="left" vertical="center" indent="1"/>
    </xf>
    <xf numFmtId="4" fontId="39" fillId="37" borderId="9" xfId="50" applyNumberFormat="1" applyFont="1" applyFill="1">
      <alignment vertical="center"/>
    </xf>
    <xf numFmtId="0" fontId="37" fillId="37" borderId="9" xfId="53" quotePrefix="1" applyFill="1" applyAlignment="1">
      <alignment horizontal="left" vertical="center" indent="7"/>
    </xf>
    <xf numFmtId="0" fontId="37" fillId="37" borderId="9" xfId="53" quotePrefix="1" applyFill="1">
      <alignment horizontal="left" vertical="center" indent="1"/>
    </xf>
    <xf numFmtId="3" fontId="37" fillId="24" borderId="9" xfId="54" applyNumberFormat="1" applyFill="1">
      <alignment horizontal="right" vertical="center"/>
    </xf>
    <xf numFmtId="4" fontId="37" fillId="24" borderId="9" xfId="54" applyNumberFormat="1" applyFill="1">
      <alignment horizontal="right" vertical="center"/>
    </xf>
    <xf numFmtId="0" fontId="37" fillId="39" borderId="9" xfId="53" quotePrefix="1" applyFill="1" applyAlignment="1">
      <alignment horizontal="left" vertical="center" indent="8"/>
    </xf>
    <xf numFmtId="0" fontId="37" fillId="39" borderId="9" xfId="53" quotePrefix="1" applyFill="1">
      <alignment horizontal="left" vertical="center" indent="1"/>
    </xf>
    <xf numFmtId="3" fontId="37" fillId="2" borderId="9" xfId="54" applyNumberFormat="1" applyFill="1">
      <alignment horizontal="right" vertical="center"/>
    </xf>
    <xf numFmtId="4" fontId="37" fillId="2" borderId="9" xfId="54" applyNumberFormat="1" applyFill="1">
      <alignment horizontal="right" vertical="center"/>
    </xf>
    <xf numFmtId="0" fontId="39" fillId="32" borderId="9" xfId="53" quotePrefix="1" applyFont="1" applyFill="1" applyAlignment="1">
      <alignment horizontal="left" vertical="center" wrapText="1" indent="1"/>
    </xf>
    <xf numFmtId="0" fontId="39" fillId="35" borderId="9" xfId="53" quotePrefix="1" applyFont="1" applyFill="1" applyAlignment="1">
      <alignment horizontal="center" vertical="center"/>
    </xf>
    <xf numFmtId="0" fontId="39" fillId="35" borderId="9" xfId="53" quotePrefix="1" applyFont="1" applyFill="1">
      <alignment horizontal="left" vertical="center" indent="1"/>
    </xf>
  </cellXfs>
  <cellStyles count="55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 2" xfId="50" xr:uid="{4879B6BD-8ADA-4259-828B-5ECDAD07E566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chaText 2" xfId="46" xr:uid="{72C479E3-B00B-4305-97C5-FBB3C505FD7C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formats 2" xfId="48" xr:uid="{BB91843D-65F7-461F-8533-33A65439CAD8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 2" xfId="49" xr:uid="{159EFFC6-76E1-46A4-9635-657093FFD140}"/>
    <cellStyle name="SAPBEXHLevel0X" xfId="4" xr:uid="{00000000-0005-0000-0000-00001B000000}"/>
    <cellStyle name="SAPBEXHLevel1" xfId="7" xr:uid="{00000000-0005-0000-0000-00001C000000}"/>
    <cellStyle name="SAPBEXHLevel1 2" xfId="51" xr:uid="{7F3FD291-FC61-467F-A4FA-7EBD51267F6C}"/>
    <cellStyle name="SAPBEXHLevel1X" xfId="33" xr:uid="{00000000-0005-0000-0000-00001D000000}"/>
    <cellStyle name="SAPBEXHLevel2" xfId="9" xr:uid="{00000000-0005-0000-0000-00001E000000}"/>
    <cellStyle name="SAPBEXHLevel2 2" xfId="52" xr:uid="{D96146DB-A81A-46BE-9AEC-0687279BC2AB}"/>
    <cellStyle name="SAPBEXHLevel2X" xfId="34" xr:uid="{00000000-0005-0000-0000-00001F000000}"/>
    <cellStyle name="SAPBEXHLevel3" xfId="10" xr:uid="{00000000-0005-0000-0000-000020000000}"/>
    <cellStyle name="SAPBEXHLevel3 2" xfId="53" xr:uid="{AEFD6463-B2FE-4FFF-B795-39DDDF3064E1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 2" xfId="54" xr:uid="{23DD00ED-30B8-4BBA-9F0E-60B159DC014E}"/>
    <cellStyle name="SAPBEXstdDataEmph" xfId="41" xr:uid="{00000000-0005-0000-0000-000029000000}"/>
    <cellStyle name="SAPBEXstdItem" xfId="42" xr:uid="{00000000-0005-0000-0000-00002A000000}"/>
    <cellStyle name="SAPBEXstdItem 2" xfId="47" xr:uid="{2E538F19-5F3C-4251-A6B3-AB3BF9DDE9C7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90" zoomScaleNormal="90" workbookViewId="0">
      <selection activeCell="B2" sqref="B2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42" t="s">
        <v>575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42" t="s">
        <v>1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35" t="s">
        <v>2</v>
      </c>
      <c r="B7" s="135"/>
      <c r="C7" s="135"/>
      <c r="D7" s="135"/>
      <c r="E7" s="135"/>
      <c r="F7" s="7"/>
      <c r="G7" s="8"/>
      <c r="H7" s="8"/>
      <c r="I7" s="9"/>
      <c r="J7" s="10"/>
      <c r="K7" s="10"/>
    </row>
    <row r="8" spans="1:11" ht="38.25" x14ac:dyDescent="0.25">
      <c r="A8" s="136" t="s">
        <v>3</v>
      </c>
      <c r="B8" s="136"/>
      <c r="C8" s="136"/>
      <c r="D8" s="136"/>
      <c r="E8" s="136"/>
      <c r="F8" s="11" t="s">
        <v>559</v>
      </c>
      <c r="G8" s="12" t="s">
        <v>561</v>
      </c>
      <c r="H8" s="12" t="s">
        <v>562</v>
      </c>
      <c r="I8" s="11" t="s">
        <v>563</v>
      </c>
      <c r="J8" s="11" t="s">
        <v>4</v>
      </c>
      <c r="K8" s="11" t="s">
        <v>5</v>
      </c>
    </row>
    <row r="9" spans="1:11" x14ac:dyDescent="0.25">
      <c r="A9" s="140">
        <v>1</v>
      </c>
      <c r="B9" s="140"/>
      <c r="C9" s="140"/>
      <c r="D9" s="140"/>
      <c r="E9" s="141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21" t="s">
        <v>8</v>
      </c>
      <c r="B10" s="127"/>
      <c r="C10" s="127"/>
      <c r="D10" s="127"/>
      <c r="E10" s="128"/>
      <c r="F10" s="15">
        <f>+'A.1 PRIHODI EK'!C11</f>
        <v>944368.97</v>
      </c>
      <c r="G10" s="16">
        <f>+'A.1 PRIHODI EK'!D10</f>
        <v>2067355</v>
      </c>
      <c r="H10" s="16">
        <f>+'A.1 PRIHODI EK'!E10</f>
        <v>2067355</v>
      </c>
      <c r="I10" s="15">
        <f>+'A.1 PRIHODI EK'!F11</f>
        <v>995436.7699999999</v>
      </c>
      <c r="J10" s="17">
        <f t="shared" ref="J10:J16" si="0">+I10/F10*100</f>
        <v>105.40761096798849</v>
      </c>
      <c r="K10" s="17">
        <f t="shared" ref="K10:K16" si="1">+I10/H10*100</f>
        <v>48.15025818013838</v>
      </c>
    </row>
    <row r="11" spans="1:11" x14ac:dyDescent="0.25">
      <c r="A11" s="129" t="s">
        <v>9</v>
      </c>
      <c r="B11" s="128"/>
      <c r="C11" s="128"/>
      <c r="D11" s="128"/>
      <c r="E11" s="128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30" t="s">
        <v>10</v>
      </c>
      <c r="B12" s="131"/>
      <c r="C12" s="131"/>
      <c r="D12" s="131"/>
      <c r="E12" s="132"/>
      <c r="F12" s="18">
        <f>F10+F11</f>
        <v>944368.97</v>
      </c>
      <c r="G12" s="19">
        <f>G10+G11</f>
        <v>2067355</v>
      </c>
      <c r="H12" s="19">
        <f>H10+H11</f>
        <v>2067355</v>
      </c>
      <c r="I12" s="18">
        <f>I10+I11</f>
        <v>995436.7699999999</v>
      </c>
      <c r="J12" s="18">
        <f t="shared" si="0"/>
        <v>105.40761096798849</v>
      </c>
      <c r="K12" s="18">
        <f t="shared" si="1"/>
        <v>48.15025818013838</v>
      </c>
    </row>
    <row r="13" spans="1:11" x14ac:dyDescent="0.25">
      <c r="A13" s="133" t="s">
        <v>11</v>
      </c>
      <c r="B13" s="127"/>
      <c r="C13" s="127"/>
      <c r="D13" s="127"/>
      <c r="E13" s="127"/>
      <c r="F13" s="15">
        <f>+'A.1 RASHODI EK'!C10</f>
        <v>941977.25000000012</v>
      </c>
      <c r="G13" s="16">
        <f>+'A.1 RASHODI EK'!D10</f>
        <v>2091915</v>
      </c>
      <c r="H13" s="16">
        <f>+'A.1 RASHODI EK'!E10</f>
        <v>2091915</v>
      </c>
      <c r="I13" s="15">
        <f>+'A.1 RASHODI EK'!F10</f>
        <v>982125.42</v>
      </c>
      <c r="J13" s="17">
        <f t="shared" si="0"/>
        <v>104.26211673371091</v>
      </c>
      <c r="K13" s="17">
        <f t="shared" si="1"/>
        <v>46.94862936591592</v>
      </c>
    </row>
    <row r="14" spans="1:11" x14ac:dyDescent="0.25">
      <c r="A14" s="129" t="s">
        <v>12</v>
      </c>
      <c r="B14" s="128"/>
      <c r="C14" s="128"/>
      <c r="D14" s="128"/>
      <c r="E14" s="128"/>
      <c r="F14" s="15">
        <f>+'A.1 RASHODI EK'!C113</f>
        <v>53841.64</v>
      </c>
      <c r="G14" s="16">
        <f>+'A.1 RASHODI EK'!D113</f>
        <v>73875</v>
      </c>
      <c r="H14" s="16">
        <f>+'A.1 RASHODI EK'!E113</f>
        <v>73875</v>
      </c>
      <c r="I14" s="15">
        <f>+'A.1 RASHODI EK'!F113</f>
        <v>28053.020000000004</v>
      </c>
      <c r="J14" s="17">
        <f t="shared" si="0"/>
        <v>52.102833420378737</v>
      </c>
      <c r="K14" s="17">
        <f t="shared" si="1"/>
        <v>37.973631133671745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995818.89000000013</v>
      </c>
      <c r="G15" s="19">
        <f>G13+G14</f>
        <v>2165790</v>
      </c>
      <c r="H15" s="19">
        <f>H13+H14</f>
        <v>2165790</v>
      </c>
      <c r="I15" s="18">
        <f>I13+I14</f>
        <v>1010178.4400000001</v>
      </c>
      <c r="J15" s="18">
        <f t="shared" si="0"/>
        <v>101.44198409411574</v>
      </c>
      <c r="K15" s="18">
        <f t="shared" si="1"/>
        <v>46.642492577766085</v>
      </c>
    </row>
    <row r="16" spans="1:11" x14ac:dyDescent="0.25">
      <c r="A16" s="134" t="s">
        <v>14</v>
      </c>
      <c r="B16" s="131"/>
      <c r="C16" s="131"/>
      <c r="D16" s="131"/>
      <c r="E16" s="131"/>
      <c r="F16" s="22">
        <f>F12-F15</f>
        <v>-51449.920000000158</v>
      </c>
      <c r="G16" s="23">
        <f>G12-G15</f>
        <v>-98435</v>
      </c>
      <c r="H16" s="23">
        <f>H12-H15</f>
        <v>-98435</v>
      </c>
      <c r="I16" s="22">
        <f>I12-I15</f>
        <v>-14741.670000000158</v>
      </c>
      <c r="J16" s="18">
        <f t="shared" si="0"/>
        <v>28.652464377009938</v>
      </c>
      <c r="K16" s="18">
        <f t="shared" si="1"/>
        <v>14.976045105907613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35" t="s">
        <v>15</v>
      </c>
      <c r="B18" s="135"/>
      <c r="C18" s="135"/>
      <c r="D18" s="135"/>
      <c r="E18" s="135"/>
      <c r="F18" s="25"/>
      <c r="G18" s="26"/>
      <c r="H18" s="26"/>
      <c r="I18" s="25"/>
      <c r="J18" s="27"/>
      <c r="K18" s="27"/>
    </row>
    <row r="19" spans="1:11" ht="38.25" x14ac:dyDescent="0.25">
      <c r="A19" s="136" t="s">
        <v>3</v>
      </c>
      <c r="B19" s="136"/>
      <c r="C19" s="136"/>
      <c r="D19" s="136"/>
      <c r="E19" s="136"/>
      <c r="F19" s="11" t="s">
        <v>559</v>
      </c>
      <c r="G19" s="12" t="s">
        <v>561</v>
      </c>
      <c r="H19" s="12" t="s">
        <v>562</v>
      </c>
      <c r="I19" s="11" t="s">
        <v>563</v>
      </c>
      <c r="J19" s="28" t="s">
        <v>4</v>
      </c>
      <c r="K19" s="28" t="s">
        <v>5</v>
      </c>
    </row>
    <row r="20" spans="1:11" x14ac:dyDescent="0.25">
      <c r="A20" s="137">
        <v>1</v>
      </c>
      <c r="B20" s="138"/>
      <c r="C20" s="138"/>
      <c r="D20" s="138"/>
      <c r="E20" s="138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21" t="s">
        <v>16</v>
      </c>
      <c r="B21" s="139"/>
      <c r="C21" s="139"/>
      <c r="D21" s="139"/>
      <c r="E21" s="139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21" t="s">
        <v>17</v>
      </c>
      <c r="B22" s="122"/>
      <c r="C22" s="122"/>
      <c r="D22" s="122"/>
      <c r="E22" s="122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23" t="s">
        <v>18</v>
      </c>
      <c r="B23" s="124"/>
      <c r="C23" s="124"/>
      <c r="D23" s="124"/>
      <c r="E23" s="125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21" t="s">
        <v>19</v>
      </c>
      <c r="B24" s="122"/>
      <c r="C24" s="122"/>
      <c r="D24" s="122"/>
      <c r="E24" s="122"/>
      <c r="F24" s="112">
        <v>190065.94</v>
      </c>
      <c r="G24" s="113">
        <v>193546</v>
      </c>
      <c r="H24" s="113">
        <v>193546</v>
      </c>
      <c r="I24" s="15">
        <f>-+F25</f>
        <v>182698.8</v>
      </c>
      <c r="J24" s="17">
        <f t="shared" si="2"/>
        <v>96.123903104364715</v>
      </c>
      <c r="K24" s="17">
        <f t="shared" si="3"/>
        <v>94.395544211711936</v>
      </c>
    </row>
    <row r="25" spans="1:11" x14ac:dyDescent="0.25">
      <c r="A25" s="121" t="s">
        <v>20</v>
      </c>
      <c r="B25" s="122"/>
      <c r="C25" s="122"/>
      <c r="D25" s="122"/>
      <c r="E25" s="122"/>
      <c r="F25" s="112">
        <v>-182698.8</v>
      </c>
      <c r="G25" s="113">
        <v>-95111</v>
      </c>
      <c r="H25" s="113">
        <v>-95111</v>
      </c>
      <c r="I25" s="113">
        <v>-167957.13</v>
      </c>
      <c r="J25" s="17">
        <f t="shared" si="2"/>
        <v>91.931162109439143</v>
      </c>
      <c r="K25" s="17">
        <f t="shared" si="3"/>
        <v>176.59064671804524</v>
      </c>
    </row>
    <row r="26" spans="1:11" x14ac:dyDescent="0.25">
      <c r="A26" s="123" t="s">
        <v>21</v>
      </c>
      <c r="B26" s="124"/>
      <c r="C26" s="124"/>
      <c r="D26" s="124"/>
      <c r="E26" s="125"/>
      <c r="F26" s="18">
        <f>+F23+F24+F25</f>
        <v>7367.140000000014</v>
      </c>
      <c r="G26" s="23">
        <f>+G23+G24+G25</f>
        <v>98435</v>
      </c>
      <c r="H26" s="23">
        <f>+H23+H24+H25</f>
        <v>98435</v>
      </c>
      <c r="I26" s="18">
        <f>+I23+I24+I25</f>
        <v>14741.669999999984</v>
      </c>
      <c r="J26" s="18">
        <f t="shared" si="2"/>
        <v>200.10031029680385</v>
      </c>
      <c r="K26" s="18">
        <f t="shared" si="3"/>
        <v>14.976045105907435</v>
      </c>
    </row>
    <row r="27" spans="1:11" x14ac:dyDescent="0.25">
      <c r="A27" s="126" t="s">
        <v>22</v>
      </c>
      <c r="B27" s="126"/>
      <c r="C27" s="126"/>
      <c r="D27" s="126"/>
      <c r="E27" s="126"/>
      <c r="F27" s="22">
        <f>+F16+F26</f>
        <v>-44082.780000000144</v>
      </c>
      <c r="G27" s="23">
        <f>+G16+G26</f>
        <v>0</v>
      </c>
      <c r="H27" s="23">
        <f>+H16+H26</f>
        <v>0</v>
      </c>
      <c r="I27" s="22">
        <f>+I16+I26</f>
        <v>-1.7462298274040222E-10</v>
      </c>
      <c r="J27" s="18">
        <f t="shared" si="2"/>
        <v>3.9612515984790808E-13</v>
      </c>
      <c r="K27" s="18" t="e">
        <f t="shared" si="3"/>
        <v>#DIV/0!</v>
      </c>
    </row>
    <row r="29" spans="1:11" ht="23.25" customHeight="1" x14ac:dyDescent="0.25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</row>
    <row r="30" spans="1:11" ht="20.25" customHeight="1" x14ac:dyDescent="0.25">
      <c r="A30" s="119" t="s">
        <v>564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</row>
    <row r="31" spans="1:11" ht="38.25" customHeight="1" x14ac:dyDescent="0.25">
      <c r="A31" s="119" t="s">
        <v>558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</row>
    <row r="32" spans="1:11" x14ac:dyDescent="0.25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</row>
    <row r="33" spans="1:11" ht="31.5" customHeight="1" x14ac:dyDescent="0.25">
      <c r="A33" s="120" t="s">
        <v>565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32" sqref="F32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45" t="s">
        <v>0</v>
      </c>
      <c r="B1" s="145"/>
      <c r="C1" s="145"/>
      <c r="D1" s="145"/>
      <c r="E1" s="145"/>
      <c r="F1" s="145"/>
      <c r="G1" s="145"/>
      <c r="H1" s="145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45" t="s">
        <v>23</v>
      </c>
      <c r="B3" s="145"/>
      <c r="C3" s="145"/>
      <c r="D3" s="145"/>
      <c r="E3" s="145"/>
      <c r="F3" s="145"/>
      <c r="G3" s="145"/>
      <c r="H3" s="145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5" t="s">
        <v>24</v>
      </c>
      <c r="B5" s="145"/>
      <c r="C5" s="145"/>
      <c r="D5" s="145"/>
      <c r="E5" s="145"/>
      <c r="F5" s="145"/>
      <c r="G5" s="145"/>
      <c r="H5" s="145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4" t="s">
        <v>3</v>
      </c>
      <c r="B7" s="144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43">
        <v>1</v>
      </c>
      <c r="B8" s="14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f>+C11+C70</f>
        <v>944368.97</v>
      </c>
      <c r="D10" s="99">
        <f>+D11+D70</f>
        <v>2067355</v>
      </c>
      <c r="E10" s="99">
        <f>+E11+E70</f>
        <v>2067355</v>
      </c>
      <c r="F10" s="89">
        <f>+F11+F70</f>
        <v>995436.7699999999</v>
      </c>
      <c r="G10" s="89">
        <f>+F10/C10*100</f>
        <v>105.40761096798849</v>
      </c>
      <c r="H10" s="89">
        <f>+F10/E10*100</f>
        <v>48.15025818013838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f>+C12+C34+C45+C51+C58+C65</f>
        <v>944368.97</v>
      </c>
      <c r="D11" s="93">
        <f>+D12+D34+D45+D51+D58+D65</f>
        <v>2067355</v>
      </c>
      <c r="E11" s="93">
        <f>+E12+E34+E45+E51+E58+E65</f>
        <v>2067355</v>
      </c>
      <c r="F11" s="92">
        <f>+F12+F34+F45+F51+F58+F65</f>
        <v>995436.7699999999</v>
      </c>
      <c r="G11" s="94">
        <f>+F11/C11*100</f>
        <v>105.40761096798849</v>
      </c>
      <c r="H11" s="94">
        <f>+F11/E11*100</f>
        <v>48.15025818013838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f>+C13+C15+C20+C23+C26+C29</f>
        <v>180675.31999999998</v>
      </c>
      <c r="D12" s="44">
        <v>298840</v>
      </c>
      <c r="E12" s="44">
        <v>298840</v>
      </c>
      <c r="F12" s="75">
        <f>+F13+F15+F20+F23+F26+F29</f>
        <v>207403.16999999998</v>
      </c>
      <c r="G12" s="75">
        <f>+F12/C12*100</f>
        <v>114.79330436497912</v>
      </c>
      <c r="H12" s="75">
        <f>+F12/E12*100</f>
        <v>69.402747289519468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f>+C14</f>
        <v>0</v>
      </c>
      <c r="D13" s="73"/>
      <c r="E13" s="73"/>
      <c r="F13" s="75">
        <f>+F14</f>
        <v>0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f>SUM(C16:C19)</f>
        <v>0</v>
      </c>
      <c r="D15" s="73"/>
      <c r="E15" s="73"/>
      <c r="F15" s="75">
        <f>SUM(F16:F19)</f>
        <v>0</v>
      </c>
      <c r="G15" s="75" t="e">
        <f t="shared" si="0"/>
        <v>#DIV/0!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2"/>
      <c r="E17" s="72"/>
      <c r="F17" s="48"/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/>
      <c r="D18" s="72"/>
      <c r="E18" s="72"/>
      <c r="F18" s="43"/>
      <c r="G18" s="43" t="e">
        <f t="shared" si="0"/>
        <v>#DIV/0!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2"/>
      <c r="E19" s="72"/>
      <c r="F19" s="43"/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2"/>
      <c r="E21" s="72"/>
      <c r="F21" s="43"/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2"/>
      <c r="E22" s="72"/>
      <c r="F22" s="48"/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f>+C24+C25</f>
        <v>15282.46</v>
      </c>
      <c r="D23" s="73"/>
      <c r="E23" s="73"/>
      <c r="F23" s="75">
        <f>+F24+F25</f>
        <v>40049.96</v>
      </c>
      <c r="G23" s="75">
        <f t="shared" si="0"/>
        <v>262.06487698969931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15282.46</v>
      </c>
      <c r="D24" s="72"/>
      <c r="E24" s="72"/>
      <c r="F24" s="43">
        <v>13499.96</v>
      </c>
      <c r="G24" s="43">
        <f t="shared" si="0"/>
        <v>88.33630187810077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>
        <v>0</v>
      </c>
      <c r="D25" s="72"/>
      <c r="E25" s="72"/>
      <c r="F25" s="43">
        <v>26550</v>
      </c>
      <c r="G25" s="43" t="e">
        <f t="shared" si="0"/>
        <v>#DIV/0!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2"/>
      <c r="E27" s="72"/>
      <c r="F27" s="43"/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2"/>
      <c r="E28" s="72"/>
      <c r="F28" s="43"/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f>SUM(C30:C33)</f>
        <v>165392.85999999999</v>
      </c>
      <c r="D29" s="73"/>
      <c r="E29" s="73"/>
      <c r="F29" s="75">
        <f>SUM(F30:F33)</f>
        <v>167353.21</v>
      </c>
      <c r="G29" s="75">
        <f t="shared" si="0"/>
        <v>101.18526881994785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161392.85999999999</v>
      </c>
      <c r="D30" s="73"/>
      <c r="E30" s="73"/>
      <c r="F30" s="43">
        <v>162123.21</v>
      </c>
      <c r="G30" s="43">
        <f t="shared" si="0"/>
        <v>100.45252931263502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>
        <v>4000</v>
      </c>
      <c r="D31" s="73"/>
      <c r="E31" s="73"/>
      <c r="F31" s="43">
        <v>0</v>
      </c>
      <c r="G31" s="43">
        <f t="shared" si="0"/>
        <v>0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/>
      <c r="D32" s="73"/>
      <c r="E32" s="73"/>
      <c r="F32" s="43">
        <v>5230</v>
      </c>
      <c r="G32" s="43" t="e">
        <f t="shared" si="0"/>
        <v>#DIV/0!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3"/>
      <c r="E33" s="73"/>
      <c r="F33" s="43"/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f>+C35+C42</f>
        <v>0.81</v>
      </c>
      <c r="D34" s="44"/>
      <c r="E34" s="44"/>
      <c r="F34" s="75">
        <f>+F35+F42</f>
        <v>0.9</v>
      </c>
      <c r="G34" s="75">
        <f>+F34/C34*100</f>
        <v>111.11111111111111</v>
      </c>
      <c r="H34" s="75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f>SUM(C36:C41)</f>
        <v>0.81</v>
      </c>
      <c r="D35" s="73"/>
      <c r="E35" s="73"/>
      <c r="F35" s="75">
        <f>SUM(F36:F41)</f>
        <v>0.9</v>
      </c>
      <c r="G35" s="75">
        <f t="shared" si="0"/>
        <v>111.11111111111111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0.81</v>
      </c>
      <c r="D36" s="73"/>
      <c r="E36" s="73"/>
      <c r="F36" s="43">
        <v>0.9</v>
      </c>
      <c r="G36" s="43">
        <f t="shared" si="0"/>
        <v>111.11111111111111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3"/>
      <c r="E37" s="73"/>
      <c r="F37" s="43"/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3"/>
      <c r="E38" s="73"/>
      <c r="F38" s="43"/>
      <c r="G38" s="43" t="e">
        <f t="shared" si="0"/>
        <v>#DIV/0!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3"/>
      <c r="E39" s="73"/>
      <c r="F39" s="43"/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3"/>
      <c r="E40" s="73"/>
      <c r="F40" s="43"/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3"/>
      <c r="E41" s="73"/>
      <c r="F41" s="43"/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f>+C43+C44</f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3"/>
      <c r="E43" s="73"/>
      <c r="F43" s="43"/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3"/>
      <c r="E44" s="73"/>
      <c r="F44" s="43"/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f>+C46+C48</f>
        <v>5279.04</v>
      </c>
      <c r="D45" s="44">
        <v>125000</v>
      </c>
      <c r="E45" s="44">
        <v>125000</v>
      </c>
      <c r="F45" s="75">
        <f>+F46+F48</f>
        <v>3254.55</v>
      </c>
      <c r="G45" s="75">
        <f>+F45/C45*100</f>
        <v>61.65041371158393</v>
      </c>
      <c r="H45" s="75">
        <f>+F45/E45*100</f>
        <v>2.60364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3"/>
      <c r="E47" s="73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f>+C49+C50</f>
        <v>5279.04</v>
      </c>
      <c r="D48" s="73"/>
      <c r="E48" s="73"/>
      <c r="F48" s="75">
        <f>+F49+F50</f>
        <v>3254.55</v>
      </c>
      <c r="G48" s="75">
        <f t="shared" si="0"/>
        <v>61.65041371158393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3"/>
      <c r="E49" s="73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5279.04</v>
      </c>
      <c r="D50" s="73"/>
      <c r="E50" s="73"/>
      <c r="F50" s="43">
        <v>3254.55</v>
      </c>
      <c r="G50" s="43">
        <f t="shared" si="0"/>
        <v>61.65041371158393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f>+C52+C55</f>
        <v>11408.12</v>
      </c>
      <c r="D51" s="44">
        <v>25860</v>
      </c>
      <c r="E51" s="44">
        <v>25860</v>
      </c>
      <c r="F51" s="75">
        <f>+F52+F55</f>
        <v>12711.94</v>
      </c>
      <c r="G51" s="75">
        <f>+F51/C51*100</f>
        <v>111.42887697534738</v>
      </c>
      <c r="H51" s="75">
        <f>+F51/E51*100</f>
        <v>49.156767208043313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f>+C53+C54</f>
        <v>11408.12</v>
      </c>
      <c r="D52" s="73"/>
      <c r="E52" s="73"/>
      <c r="F52" s="75">
        <f>+F53+F54</f>
        <v>12711.94</v>
      </c>
      <c r="G52" s="75">
        <f t="shared" si="0"/>
        <v>111.42887697534738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/>
      <c r="D53" s="73"/>
      <c r="E53" s="73"/>
      <c r="F53" s="43"/>
      <c r="G53" s="43" t="e">
        <f t="shared" si="0"/>
        <v>#DIV/0!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11408.12</v>
      </c>
      <c r="D54" s="73"/>
      <c r="E54" s="73"/>
      <c r="F54" s="43">
        <v>12711.94</v>
      </c>
      <c r="G54" s="43">
        <f t="shared" si="0"/>
        <v>111.42887697534738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f>+C56+C57</f>
        <v>0</v>
      </c>
      <c r="D55" s="73"/>
      <c r="E55" s="73"/>
      <c r="F55" s="75">
        <f>+F56+F57</f>
        <v>0</v>
      </c>
      <c r="G55" s="75" t="e">
        <f t="shared" si="0"/>
        <v>#DIV/0!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/>
      <c r="D56" s="73"/>
      <c r="E56" s="73"/>
      <c r="F56" s="43"/>
      <c r="G56" s="43" t="e">
        <f t="shared" si="0"/>
        <v>#DIV/0!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73"/>
      <c r="E57" s="73"/>
      <c r="F57" s="43"/>
      <c r="G57" s="43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538</v>
      </c>
      <c r="C58" s="75">
        <f>+C59+C63</f>
        <v>747005.68</v>
      </c>
      <c r="D58" s="44">
        <v>1617655</v>
      </c>
      <c r="E58" s="44">
        <v>1617655</v>
      </c>
      <c r="F58" s="75">
        <f>+F59+F63</f>
        <v>772066.21</v>
      </c>
      <c r="G58" s="75">
        <f>+F58/C58*100</f>
        <v>103.35479778413463</v>
      </c>
      <c r="H58" s="75">
        <f>+F58/E58*100</f>
        <v>47.727495046842492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538</v>
      </c>
      <c r="C59" s="75">
        <f>+C60+C61+C62</f>
        <v>747005.68</v>
      </c>
      <c r="D59" s="73"/>
      <c r="E59" s="73"/>
      <c r="F59" s="75">
        <f>+F60+F61+F62</f>
        <v>772066.21</v>
      </c>
      <c r="G59" s="75">
        <f t="shared" si="0"/>
        <v>103.35479778413463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">
      <c r="A60" s="49">
        <v>6711</v>
      </c>
      <c r="B60" s="47" t="s">
        <v>539</v>
      </c>
      <c r="C60" s="115">
        <v>747005.68</v>
      </c>
      <c r="D60" s="116"/>
      <c r="E60" s="116"/>
      <c r="F60" s="115">
        <v>772066.21</v>
      </c>
      <c r="G60" s="115">
        <f t="shared" si="0"/>
        <v>103.35479778413463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x14ac:dyDescent="0.2">
      <c r="A61" s="49">
        <v>6712</v>
      </c>
      <c r="B61" s="47" t="s">
        <v>539</v>
      </c>
      <c r="C61" s="115"/>
      <c r="D61" s="116"/>
      <c r="E61" s="116"/>
      <c r="F61" s="115"/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x14ac:dyDescent="0.2">
      <c r="A62" s="49">
        <v>6714</v>
      </c>
      <c r="B62" s="47" t="s">
        <v>540</v>
      </c>
      <c r="C62" s="115"/>
      <c r="D62" s="116"/>
      <c r="E62" s="116"/>
      <c r="F62" s="115"/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548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548</v>
      </c>
      <c r="C64" s="43"/>
      <c r="D64" s="73"/>
      <c r="E64" s="73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f>+C66+C68</f>
        <v>0</v>
      </c>
      <c r="D65" s="44"/>
      <c r="E65" s="44"/>
      <c r="F65" s="75">
        <f>+F66+F68</f>
        <v>0</v>
      </c>
      <c r="G65" s="75" t="e">
        <f>+F65/C65*100</f>
        <v>#DIV/0!</v>
      </c>
      <c r="H65" s="75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3"/>
      <c r="E67" s="73"/>
      <c r="F67" s="43"/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f>+C69</f>
        <v>0</v>
      </c>
      <c r="D68" s="73"/>
      <c r="E68" s="73"/>
      <c r="F68" s="75">
        <f>+F69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73"/>
      <c r="E69" s="73"/>
      <c r="F69" s="43"/>
      <c r="G69" s="43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f>+C71+C76</f>
        <v>0</v>
      </c>
      <c r="D70" s="93">
        <f>+D71+D76</f>
        <v>0</v>
      </c>
      <c r="E70" s="93">
        <f>+E71+E76</f>
        <v>0</v>
      </c>
      <c r="F70" s="92">
        <f>+F71+F76</f>
        <v>0</v>
      </c>
      <c r="G70" s="94" t="e">
        <f>+F70/C70*100</f>
        <v>#DIV/0!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f>+C72+C74</f>
        <v>0</v>
      </c>
      <c r="D71" s="44"/>
      <c r="E71" s="44"/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3"/>
      <c r="E73" s="73"/>
      <c r="F73" s="43"/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3"/>
      <c r="E75" s="73"/>
      <c r="F75" s="43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f>+C77+C80+C84+C87</f>
        <v>0</v>
      </c>
      <c r="D76" s="44"/>
      <c r="E76" s="44"/>
      <c r="F76" s="75">
        <f>+F77+F80+F84+F87</f>
        <v>0</v>
      </c>
      <c r="G76" s="75" t="e">
        <f>+F76/C76*100</f>
        <v>#DIV/0!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f>+C78+C79</f>
        <v>0</v>
      </c>
      <c r="D77" s="73"/>
      <c r="E77" s="73"/>
      <c r="F77" s="75">
        <f>+F78+F79</f>
        <v>0</v>
      </c>
      <c r="G77" s="75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73"/>
      <c r="E78" s="73"/>
      <c r="F78" s="43"/>
      <c r="G78" s="43" t="e">
        <f>+F78/C78*100</f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3"/>
      <c r="E79" s="73"/>
      <c r="F79" s="43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f>+C81+C82+C83</f>
        <v>0</v>
      </c>
      <c r="D80" s="73"/>
      <c r="E80" s="73"/>
      <c r="F80" s="75">
        <f>+F81+F82+F83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73"/>
      <c r="E81" s="73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3"/>
      <c r="E82" s="73"/>
      <c r="F82" s="43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3"/>
      <c r="E83" s="73"/>
      <c r="F83" s="43"/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3"/>
      <c r="E85" s="73"/>
      <c r="F85" s="43"/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3"/>
      <c r="E86" s="73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3"/>
      <c r="E88" s="73"/>
      <c r="F88" s="43"/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34" sqref="F134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45" t="s">
        <v>0</v>
      </c>
      <c r="B1" s="145"/>
      <c r="C1" s="145"/>
      <c r="D1" s="145"/>
      <c r="E1" s="145"/>
      <c r="F1" s="145"/>
      <c r="G1" s="145"/>
      <c r="H1" s="145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45" t="s">
        <v>23</v>
      </c>
      <c r="B3" s="145"/>
      <c r="C3" s="145"/>
      <c r="D3" s="145"/>
      <c r="E3" s="145"/>
      <c r="F3" s="145"/>
      <c r="G3" s="145"/>
      <c r="H3" s="145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45" t="s">
        <v>24</v>
      </c>
      <c r="B5" s="145"/>
      <c r="C5" s="145"/>
      <c r="D5" s="145"/>
      <c r="E5" s="145"/>
      <c r="F5" s="145"/>
      <c r="G5" s="145"/>
      <c r="H5" s="145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44" t="s">
        <v>3</v>
      </c>
      <c r="B7" s="144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43">
        <v>1</v>
      </c>
      <c r="B8" s="14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995818.89000000013</v>
      </c>
      <c r="D9" s="89">
        <f>+D10+D113</f>
        <v>2165790</v>
      </c>
      <c r="E9" s="89">
        <f>+E10+E113</f>
        <v>2165790</v>
      </c>
      <c r="F9" s="89">
        <f>+F10+F113</f>
        <v>1010178.4400000001</v>
      </c>
      <c r="G9" s="89">
        <f t="shared" ref="G9:G72" si="0">+F9/C9*100</f>
        <v>101.44198409411574</v>
      </c>
      <c r="H9" s="89">
        <f>+F9/D9*100</f>
        <v>46.642492577766085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941977.25000000012</v>
      </c>
      <c r="D10" s="93">
        <f>+D11++D23+D56+D65+D73+D90+D98</f>
        <v>2091915</v>
      </c>
      <c r="E10" s="93">
        <f>+E11++E23+E56+E65+E73+E90+E98</f>
        <v>2091915</v>
      </c>
      <c r="F10" s="92">
        <f>+F11++F23+F56+F65+F73+F90+F98</f>
        <v>982125.42</v>
      </c>
      <c r="G10" s="92">
        <f>+F10/C10*100</f>
        <v>104.26211673371091</v>
      </c>
      <c r="H10" s="92">
        <f>+F10/D10*100</f>
        <v>46.94862936591592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75">
        <f>+C12+C17+C19</f>
        <v>761363.8600000001</v>
      </c>
      <c r="D11" s="44">
        <v>1656826</v>
      </c>
      <c r="E11" s="44">
        <v>1656826</v>
      </c>
      <c r="F11" s="75">
        <f>+F12+F17+F19</f>
        <v>779182.87</v>
      </c>
      <c r="G11" s="75">
        <f t="shared" si="0"/>
        <v>102.3404065961313</v>
      </c>
      <c r="H11" s="75">
        <f>+F11/D11*100</f>
        <v>47.028648150137677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75">
        <f>SUM(C13:C16)</f>
        <v>626442.63</v>
      </c>
      <c r="D12" s="73"/>
      <c r="E12" s="73"/>
      <c r="F12" s="75">
        <f>SUM(F13:F16)</f>
        <v>643452.16000000003</v>
      </c>
      <c r="G12" s="75">
        <f t="shared" si="0"/>
        <v>102.71525742109857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626442.63</v>
      </c>
      <c r="D13" s="72"/>
      <c r="E13" s="72"/>
      <c r="F13" s="43">
        <v>643452.16000000003</v>
      </c>
      <c r="G13" s="43">
        <f t="shared" si="0"/>
        <v>102.71525742109857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72"/>
      <c r="E15" s="72"/>
      <c r="F15" s="43"/>
      <c r="G15" s="43" t="e">
        <f t="shared" si="0"/>
        <v>#DIV/0!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75">
        <f>+C18</f>
        <v>31558.17</v>
      </c>
      <c r="D17" s="73"/>
      <c r="E17" s="73"/>
      <c r="F17" s="75">
        <f>+F18</f>
        <v>29561.09</v>
      </c>
      <c r="G17" s="75">
        <f t="shared" si="0"/>
        <v>93.671749661022801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31558.17</v>
      </c>
      <c r="D18" s="72"/>
      <c r="E18" s="72"/>
      <c r="F18" s="43">
        <v>29561.09</v>
      </c>
      <c r="G18" s="43">
        <f t="shared" si="0"/>
        <v>93.671749661022801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75">
        <f>SUM(C20:C22)</f>
        <v>103363.06</v>
      </c>
      <c r="D19" s="73"/>
      <c r="E19" s="73"/>
      <c r="F19" s="75">
        <f>SUM(F20:F22)</f>
        <v>106169.62</v>
      </c>
      <c r="G19" s="75">
        <f t="shared" si="0"/>
        <v>102.71524469186575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2"/>
      <c r="E20" s="72"/>
      <c r="F20" s="43"/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103363.06</v>
      </c>
      <c r="D21" s="72"/>
      <c r="E21" s="72"/>
      <c r="F21" s="43">
        <v>106169.62</v>
      </c>
      <c r="G21" s="43">
        <f t="shared" si="0"/>
        <v>102.71524469186575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2"/>
      <c r="E22" s="72"/>
      <c r="F22" s="43"/>
      <c r="G22" s="43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75">
        <f>+C24+C29+C36+C46+C48</f>
        <v>180263.07999999996</v>
      </c>
      <c r="D23" s="44">
        <v>434469</v>
      </c>
      <c r="E23" s="44">
        <v>434469</v>
      </c>
      <c r="F23" s="75">
        <f>+F24+F29+F36+F46+F48</f>
        <v>202616.18000000005</v>
      </c>
      <c r="G23" s="75">
        <f t="shared" si="0"/>
        <v>112.40026521237742</v>
      </c>
      <c r="H23" s="75">
        <f>+F23/D23*100</f>
        <v>46.635359484796396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75">
        <f>SUM(C25:C28)</f>
        <v>10737.72</v>
      </c>
      <c r="D24" s="73"/>
      <c r="E24" s="73"/>
      <c r="F24" s="75">
        <f>SUM(F25:F28)</f>
        <v>15380.380000000001</v>
      </c>
      <c r="G24" s="75">
        <f t="shared" si="0"/>
        <v>143.23692552981456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2466.6799999999998</v>
      </c>
      <c r="D25" s="72"/>
      <c r="E25" s="72"/>
      <c r="F25" s="43">
        <v>3039.61</v>
      </c>
      <c r="G25" s="43">
        <f t="shared" si="0"/>
        <v>123.22676634180357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6741.81</v>
      </c>
      <c r="D26" s="72"/>
      <c r="E26" s="72"/>
      <c r="F26" s="43">
        <v>6472.77</v>
      </c>
      <c r="G26" s="43">
        <f t="shared" si="0"/>
        <v>96.009380270283501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1529.23</v>
      </c>
      <c r="D27" s="72"/>
      <c r="E27" s="72"/>
      <c r="F27" s="43">
        <v>5868</v>
      </c>
      <c r="G27" s="43">
        <f t="shared" si="0"/>
        <v>383.72252702340393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/>
      <c r="D28" s="72"/>
      <c r="E28" s="72"/>
      <c r="F28" s="43"/>
      <c r="G28" s="43" t="e">
        <f t="shared" si="0"/>
        <v>#DIV/0!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75">
        <f>SUM(C30:C35)</f>
        <v>122006.51</v>
      </c>
      <c r="D29" s="73"/>
      <c r="E29" s="73"/>
      <c r="F29" s="75">
        <f>SUM(F30:F35)</f>
        <v>144251.47000000003</v>
      </c>
      <c r="G29" s="75">
        <f t="shared" si="0"/>
        <v>118.23260086695377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13138.21</v>
      </c>
      <c r="D30" s="72"/>
      <c r="E30" s="72"/>
      <c r="F30" s="43">
        <v>9835.52</v>
      </c>
      <c r="G30" s="43">
        <f t="shared" si="0"/>
        <v>74.861948469388153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1334.16</v>
      </c>
      <c r="D31" s="72"/>
      <c r="E31" s="72"/>
      <c r="F31" s="43">
        <v>2141.9899999999998</v>
      </c>
      <c r="G31" s="43">
        <f t="shared" si="0"/>
        <v>160.54970918030818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99665.42</v>
      </c>
      <c r="D32" s="72"/>
      <c r="E32" s="72"/>
      <c r="F32" s="43">
        <v>129365.57</v>
      </c>
      <c r="G32" s="43">
        <f t="shared" si="0"/>
        <v>129.79985435269325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4277.17</v>
      </c>
      <c r="D33" s="72"/>
      <c r="E33" s="72"/>
      <c r="F33" s="43">
        <v>1774.92</v>
      </c>
      <c r="G33" s="43">
        <f t="shared" si="0"/>
        <v>41.497532246789348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2807.85</v>
      </c>
      <c r="D34" s="72"/>
      <c r="E34" s="72"/>
      <c r="F34" s="43">
        <v>1133.47</v>
      </c>
      <c r="G34" s="43">
        <f t="shared" si="0"/>
        <v>40.367897145502788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783.7</v>
      </c>
      <c r="D35" s="72"/>
      <c r="E35" s="72"/>
      <c r="F35" s="43">
        <v>0</v>
      </c>
      <c r="G35" s="43">
        <f t="shared" si="0"/>
        <v>0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75">
        <f>SUM(C37:C45)</f>
        <v>42230.55</v>
      </c>
      <c r="D36" s="73"/>
      <c r="E36" s="73"/>
      <c r="F36" s="75">
        <f>SUM(F37:F45)</f>
        <v>38748.409999999996</v>
      </c>
      <c r="G36" s="75">
        <f t="shared" si="0"/>
        <v>91.754452641511875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3225.79</v>
      </c>
      <c r="D37" s="72"/>
      <c r="E37" s="72"/>
      <c r="F37" s="43">
        <v>3276.4</v>
      </c>
      <c r="G37" s="43">
        <f t="shared" si="0"/>
        <v>101.5689180014818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13037.16</v>
      </c>
      <c r="D38" s="72"/>
      <c r="E38" s="72"/>
      <c r="F38" s="43">
        <v>5650.22</v>
      </c>
      <c r="G38" s="43">
        <f t="shared" si="0"/>
        <v>43.33934691297798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630</v>
      </c>
      <c r="D39" s="72"/>
      <c r="E39" s="72"/>
      <c r="F39" s="43">
        <v>1094.6300000000001</v>
      </c>
      <c r="G39" s="43">
        <f t="shared" si="0"/>
        <v>173.75079365079367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12193.59</v>
      </c>
      <c r="D40" s="72"/>
      <c r="E40" s="72"/>
      <c r="F40" s="43">
        <v>12063.47</v>
      </c>
      <c r="G40" s="43">
        <f t="shared" si="0"/>
        <v>98.932881948630381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708.5</v>
      </c>
      <c r="D41" s="72"/>
      <c r="E41" s="72"/>
      <c r="F41" s="43">
        <v>2578.5</v>
      </c>
      <c r="G41" s="43">
        <f t="shared" si="0"/>
        <v>363.9378969654199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1163.5</v>
      </c>
      <c r="D42" s="72"/>
      <c r="E42" s="72"/>
      <c r="F42" s="43">
        <v>2298.4699999999998</v>
      </c>
      <c r="G42" s="43">
        <f t="shared" si="0"/>
        <v>197.54791577137945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4809.05</v>
      </c>
      <c r="D43" s="72"/>
      <c r="E43" s="72"/>
      <c r="F43" s="43">
        <v>6413.63</v>
      </c>
      <c r="G43" s="43">
        <f t="shared" si="0"/>
        <v>133.36584148636425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3749.03</v>
      </c>
      <c r="D44" s="72"/>
      <c r="E44" s="72"/>
      <c r="F44" s="43">
        <v>4111.2700000000004</v>
      </c>
      <c r="G44" s="43">
        <f t="shared" si="0"/>
        <v>109.66223263084052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2713.93</v>
      </c>
      <c r="D45" s="72"/>
      <c r="E45" s="72"/>
      <c r="F45" s="43">
        <v>1261.82</v>
      </c>
      <c r="G45" s="43">
        <f t="shared" si="0"/>
        <v>46.494198450217951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/>
      <c r="D47" s="72"/>
      <c r="E47" s="72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75">
        <f>SUM(C49:C55)</f>
        <v>5288.2999999999993</v>
      </c>
      <c r="D48" s="73"/>
      <c r="E48" s="73"/>
      <c r="F48" s="75">
        <f>SUM(F49:F55)</f>
        <v>4235.92</v>
      </c>
      <c r="G48" s="75">
        <f t="shared" si="0"/>
        <v>80.099843049751357</v>
      </c>
      <c r="H48" s="75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2"/>
      <c r="E49" s="72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90.67</v>
      </c>
      <c r="D50" s="72"/>
      <c r="E50" s="72"/>
      <c r="F50" s="43">
        <v>76.900000000000006</v>
      </c>
      <c r="G50" s="43">
        <f t="shared" si="0"/>
        <v>84.813058343443259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2106.84</v>
      </c>
      <c r="D51" s="72"/>
      <c r="E51" s="72"/>
      <c r="F51" s="43">
        <v>647.5</v>
      </c>
      <c r="G51" s="43">
        <f t="shared" si="0"/>
        <v>30.733230810123214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220</v>
      </c>
      <c r="D52" s="72"/>
      <c r="E52" s="72"/>
      <c r="F52" s="43">
        <v>911</v>
      </c>
      <c r="G52" s="43">
        <f t="shared" si="0"/>
        <v>414.09090909090907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2339.7199999999998</v>
      </c>
      <c r="D53" s="72"/>
      <c r="E53" s="72"/>
      <c r="F53" s="43">
        <v>2341.7199999999998</v>
      </c>
      <c r="G53" s="43">
        <f t="shared" si="0"/>
        <v>100.08548031388371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/>
      <c r="D54" s="72"/>
      <c r="E54" s="72"/>
      <c r="F54" s="43"/>
      <c r="G54" s="43" t="e">
        <f t="shared" si="0"/>
        <v>#DIV/0!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531.07000000000005</v>
      </c>
      <c r="D55" s="72"/>
      <c r="E55" s="72"/>
      <c r="F55" s="43">
        <v>258.8</v>
      </c>
      <c r="G55" s="43">
        <f t="shared" si="0"/>
        <v>48.731805600015058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75">
        <f>+C57+C60</f>
        <v>350.31</v>
      </c>
      <c r="D56" s="44">
        <v>620</v>
      </c>
      <c r="E56" s="44">
        <v>620</v>
      </c>
      <c r="F56" s="75">
        <f>+F57+F60</f>
        <v>326.37</v>
      </c>
      <c r="G56" s="75">
        <f t="shared" si="0"/>
        <v>93.166052924552545</v>
      </c>
      <c r="H56" s="75">
        <f>+F56/D56*100</f>
        <v>52.640322580645162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2"/>
      <c r="E58" s="72"/>
      <c r="F58" s="43"/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2"/>
      <c r="E59" s="72"/>
      <c r="F59" s="43"/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75">
        <f>SUM(C61:C64)</f>
        <v>350.31</v>
      </c>
      <c r="D60" s="73"/>
      <c r="E60" s="73"/>
      <c r="F60" s="75">
        <f>SUM(F61:F64)</f>
        <v>326.37</v>
      </c>
      <c r="G60" s="75">
        <f t="shared" si="0"/>
        <v>93.166052924552545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350.31</v>
      </c>
      <c r="D61" s="72"/>
      <c r="E61" s="72"/>
      <c r="F61" s="43">
        <v>326.29000000000002</v>
      </c>
      <c r="G61" s="43">
        <f t="shared" si="0"/>
        <v>93.143216008678024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/>
      <c r="D62" s="72"/>
      <c r="E62" s="72"/>
      <c r="F62" s="43"/>
      <c r="G62" s="43" t="e">
        <f t="shared" si="0"/>
        <v>#DIV/0!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/>
      <c r="D63" s="72"/>
      <c r="E63" s="72"/>
      <c r="F63" s="43">
        <v>0.08</v>
      </c>
      <c r="G63" s="43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2"/>
      <c r="E64" s="72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75">
        <f>+C66+C68+C71</f>
        <v>0</v>
      </c>
      <c r="D65" s="44"/>
      <c r="E65" s="44"/>
      <c r="F65" s="75">
        <f>+F66+F68+F71</f>
        <v>0</v>
      </c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2"/>
      <c r="E67" s="72"/>
      <c r="F67" s="43"/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2"/>
      <c r="E69" s="72"/>
      <c r="F69" s="43"/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2"/>
      <c r="E70" s="72"/>
      <c r="F70" s="43"/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75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2"/>
      <c r="E72" s="72"/>
      <c r="F72" s="43"/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75">
        <f>+C74+C76+C78+C80+C83+C85</f>
        <v>0</v>
      </c>
      <c r="D73" s="44"/>
      <c r="E73" s="44"/>
      <c r="F73" s="75">
        <f>+F74+F76+F78+F80+F83+F85</f>
        <v>0</v>
      </c>
      <c r="G73" s="75" t="e">
        <f t="shared" ref="G73:G136" si="1">+F73/C73*100</f>
        <v>#DIV/0!</v>
      </c>
      <c r="H73" s="75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2"/>
      <c r="E75" s="72"/>
      <c r="F75" s="48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75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2"/>
      <c r="E77" s="72"/>
      <c r="F77" s="48"/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75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2"/>
      <c r="E79" s="72"/>
      <c r="F79" s="48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2"/>
      <c r="E81" s="72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2"/>
      <c r="E82" s="72"/>
      <c r="F82" s="48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75">
        <f>+C84</f>
        <v>0</v>
      </c>
      <c r="D83" s="73"/>
      <c r="E83" s="73"/>
      <c r="F83" s="75">
        <f>+F84</f>
        <v>0</v>
      </c>
      <c r="G83" s="75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2"/>
      <c r="E84" s="72"/>
      <c r="F84" s="43"/>
      <c r="G84" s="43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75">
        <f>SUM(C86:C89)</f>
        <v>0</v>
      </c>
      <c r="D85" s="73"/>
      <c r="E85" s="73"/>
      <c r="F85" s="75">
        <f>SUM(F86:F89)</f>
        <v>0</v>
      </c>
      <c r="G85" s="75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72"/>
      <c r="E86" s="72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2"/>
      <c r="E87" s="72"/>
      <c r="F87" s="43"/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/>
      <c r="D88" s="73"/>
      <c r="E88" s="73"/>
      <c r="F88" s="43"/>
      <c r="G88" s="43" t="e">
        <f t="shared" si="1"/>
        <v>#DIV/0!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3"/>
      <c r="E89" s="73"/>
      <c r="F89" s="43"/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75">
        <f>+C91+C94</f>
        <v>0</v>
      </c>
      <c r="D90" s="44"/>
      <c r="E90" s="44"/>
      <c r="F90" s="75">
        <f>+F91+F94</f>
        <v>0</v>
      </c>
      <c r="G90" s="75" t="e">
        <f t="shared" si="1"/>
        <v>#DIV/0!</v>
      </c>
      <c r="H90" s="75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75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3"/>
      <c r="E92" s="73"/>
      <c r="F92" s="43"/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3"/>
      <c r="E93" s="73"/>
      <c r="F93" s="43"/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75">
        <f>SUM(C95:C97)</f>
        <v>0</v>
      </c>
      <c r="D94" s="73"/>
      <c r="E94" s="73"/>
      <c r="F94" s="75">
        <f>SUM(F95:F97)</f>
        <v>0</v>
      </c>
      <c r="G94" s="75" t="e">
        <f t="shared" si="1"/>
        <v>#DIV/0!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/>
      <c r="D95" s="73"/>
      <c r="E95" s="73"/>
      <c r="F95" s="43"/>
      <c r="G95" s="43" t="e">
        <f t="shared" si="1"/>
        <v>#DIV/0!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3"/>
      <c r="E96" s="73"/>
      <c r="F96" s="43"/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3"/>
      <c r="E97" s="73"/>
      <c r="F97" s="43"/>
      <c r="G97" s="43" t="e">
        <f t="shared" si="1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75">
        <f>+C99+C103+C107</f>
        <v>0</v>
      </c>
      <c r="D98" s="44"/>
      <c r="E98" s="44"/>
      <c r="F98" s="75">
        <f>+F99+F103+F107</f>
        <v>0</v>
      </c>
      <c r="G98" s="75" t="e">
        <f t="shared" si="1"/>
        <v>#DIV/0!</v>
      </c>
      <c r="H98" s="75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75">
        <f>SUM(C100:C102)</f>
        <v>0</v>
      </c>
      <c r="D99" s="73"/>
      <c r="E99" s="73"/>
      <c r="F99" s="75">
        <f>SUM(F100:F102)</f>
        <v>0</v>
      </c>
      <c r="G99" s="75" t="e">
        <f t="shared" si="1"/>
        <v>#DIV/0!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73"/>
      <c r="E100" s="73"/>
      <c r="F100" s="43"/>
      <c r="G100" s="43" t="e">
        <f t="shared" si="1"/>
        <v>#DIV/0!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3"/>
      <c r="E101" s="73"/>
      <c r="F101" s="43"/>
      <c r="G101" s="43" t="e">
        <f t="shared" si="1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73"/>
      <c r="E102" s="73"/>
      <c r="F102" s="43"/>
      <c r="G102" s="43" t="e">
        <f t="shared" si="1"/>
        <v>#DIV/0!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3"/>
      <c r="E104" s="73"/>
      <c r="F104" s="43"/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3"/>
      <c r="E105" s="73"/>
      <c r="F105" s="43"/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3"/>
      <c r="E106" s="73"/>
      <c r="F106" s="43"/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75">
        <f>SUM(C108:C112)</f>
        <v>0</v>
      </c>
      <c r="D107" s="73"/>
      <c r="E107" s="73"/>
      <c r="F107" s="75">
        <f>SUM(F108:F112)</f>
        <v>0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3"/>
      <c r="E108" s="73"/>
      <c r="F108" s="43"/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3"/>
      <c r="E109" s="73"/>
      <c r="F109" s="43"/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3"/>
      <c r="E110" s="73"/>
      <c r="F110" s="43"/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3"/>
      <c r="E111" s="73"/>
      <c r="F111" s="43"/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3"/>
      <c r="E112" s="73"/>
      <c r="F112" s="43"/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53841.64</v>
      </c>
      <c r="D113" s="93">
        <f>+D114+D121+D148+D151+D154</f>
        <v>73875</v>
      </c>
      <c r="E113" s="93">
        <f>+E114+E121+E148+E151+E154</f>
        <v>73875</v>
      </c>
      <c r="F113" s="92">
        <f>+F114+F121+F148+F151+F154</f>
        <v>28053.020000000004</v>
      </c>
      <c r="G113" s="92">
        <f t="shared" si="1"/>
        <v>52.102833420378737</v>
      </c>
      <c r="H113" s="92">
        <f>+F113/D113*100</f>
        <v>37.973631133671745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75">
        <f>+C115+C117</f>
        <v>0</v>
      </c>
      <c r="D114" s="44"/>
      <c r="E114" s="44"/>
      <c r="F114" s="75">
        <f>+F115+F117</f>
        <v>0</v>
      </c>
      <c r="G114" s="75" t="e">
        <f t="shared" si="1"/>
        <v>#DIV/0!</v>
      </c>
      <c r="H114" s="75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75">
        <f>+C116</f>
        <v>0</v>
      </c>
      <c r="D115" s="73"/>
      <c r="E115" s="73"/>
      <c r="F115" s="75">
        <f>+F116</f>
        <v>0</v>
      </c>
      <c r="G115" s="75" t="e">
        <f t="shared" si="1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3"/>
      <c r="E116" s="73"/>
      <c r="F116" s="43"/>
      <c r="G116" s="43" t="e">
        <f t="shared" si="1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75">
        <f>+C118+C119+C120</f>
        <v>0</v>
      </c>
      <c r="D117" s="73"/>
      <c r="E117" s="73"/>
      <c r="F117" s="75">
        <f>+F118+F119+F120</f>
        <v>0</v>
      </c>
      <c r="G117" s="75" t="e">
        <f t="shared" si="1"/>
        <v>#DIV/0!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73"/>
      <c r="E118" s="73"/>
      <c r="F118" s="43"/>
      <c r="G118" s="43" t="e">
        <f t="shared" si="1"/>
        <v>#DIV/0!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3"/>
      <c r="E119" s="73"/>
      <c r="F119" s="43"/>
      <c r="G119" s="43" t="e">
        <f t="shared" si="1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3"/>
      <c r="E120" s="73"/>
      <c r="F120" s="43"/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75">
        <f>+C122+C126+C134+C137+C141+C144</f>
        <v>53176.18</v>
      </c>
      <c r="D121" s="44">
        <v>60600</v>
      </c>
      <c r="E121" s="44">
        <v>60600</v>
      </c>
      <c r="F121" s="75">
        <f>+F122+F126+F134+F137+F141+F144</f>
        <v>25833.010000000002</v>
      </c>
      <c r="G121" s="75">
        <f t="shared" si="1"/>
        <v>48.580040913055434</v>
      </c>
      <c r="H121" s="75">
        <f>+F121/D121*100</f>
        <v>42.628729372937293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75">
        <f>SUM(C123:C125)</f>
        <v>0</v>
      </c>
      <c r="D122" s="73"/>
      <c r="E122" s="73"/>
      <c r="F122" s="75">
        <f>SUM(F123:F125)</f>
        <v>0</v>
      </c>
      <c r="G122" s="75" t="e">
        <f t="shared" si="1"/>
        <v>#DIV/0!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3"/>
      <c r="E123" s="73"/>
      <c r="F123" s="43"/>
      <c r="G123" s="43" t="e">
        <f t="shared" si="1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3"/>
      <c r="E124" s="73"/>
      <c r="F124" s="43"/>
      <c r="G124" s="43" t="e">
        <f t="shared" si="1"/>
        <v>#DIV/0!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3"/>
      <c r="E125" s="73"/>
      <c r="F125" s="43"/>
      <c r="G125" s="43" t="e">
        <f t="shared" si="1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75">
        <f>SUM(C127:C133)</f>
        <v>53176.18</v>
      </c>
      <c r="D126" s="73"/>
      <c r="E126" s="73"/>
      <c r="F126" s="75">
        <f>SUM(F127:F133)</f>
        <v>25833.010000000002</v>
      </c>
      <c r="G126" s="75">
        <f t="shared" si="1"/>
        <v>48.580040913055434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49614.25</v>
      </c>
      <c r="D127" s="73"/>
      <c r="E127" s="73"/>
      <c r="F127" s="43">
        <v>21682.7</v>
      </c>
      <c r="G127" s="43">
        <f t="shared" si="1"/>
        <v>43.702565291221781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/>
      <c r="D128" s="73"/>
      <c r="E128" s="73"/>
      <c r="F128" s="43"/>
      <c r="G128" s="43" t="e">
        <f t="shared" si="1"/>
        <v>#DIV/0!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73"/>
      <c r="E129" s="73"/>
      <c r="F129" s="43"/>
      <c r="G129" s="43" t="e">
        <f t="shared" si="1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73"/>
      <c r="E130" s="73"/>
      <c r="F130" s="43"/>
      <c r="G130" s="43" t="e">
        <f t="shared" si="1"/>
        <v>#DIV/0!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/>
      <c r="D131" s="73"/>
      <c r="E131" s="73"/>
      <c r="F131" s="43"/>
      <c r="G131" s="43" t="e">
        <f t="shared" si="1"/>
        <v>#DIV/0!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3"/>
      <c r="E132" s="73"/>
      <c r="F132" s="43"/>
      <c r="G132" s="43" t="e">
        <f t="shared" si="1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>
        <v>3561.93</v>
      </c>
      <c r="D133" s="73"/>
      <c r="E133" s="73"/>
      <c r="F133" s="43">
        <v>4150.3100000000004</v>
      </c>
      <c r="G133" s="43">
        <f t="shared" si="1"/>
        <v>116.51857279620882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75">
        <f>+C135+C136</f>
        <v>0</v>
      </c>
      <c r="D134" s="73"/>
      <c r="E134" s="73"/>
      <c r="F134" s="75">
        <f>+F135+F136</f>
        <v>0</v>
      </c>
      <c r="G134" s="75" t="e">
        <f t="shared" si="1"/>
        <v>#DIV/0!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3"/>
      <c r="E135" s="73"/>
      <c r="F135" s="43"/>
      <c r="G135" s="43" t="e">
        <f t="shared" si="1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3"/>
      <c r="E136" s="73"/>
      <c r="F136" s="43"/>
      <c r="G136" s="43" t="e">
        <f t="shared" si="1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75">
        <f>+C138+C139+C140</f>
        <v>0</v>
      </c>
      <c r="D137" s="73"/>
      <c r="E137" s="73"/>
      <c r="F137" s="75">
        <f>+F138+F139+F140</f>
        <v>0</v>
      </c>
      <c r="G137" s="75" t="e">
        <f t="shared" ref="G137:G157" si="2">+F137/C137*100</f>
        <v>#DIV/0!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/>
      <c r="D138" s="73"/>
      <c r="E138" s="73"/>
      <c r="F138" s="43"/>
      <c r="G138" s="43" t="e">
        <f t="shared" si="2"/>
        <v>#DIV/0!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3"/>
      <c r="E139" s="73"/>
      <c r="F139" s="43"/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3"/>
      <c r="E140" s="73"/>
      <c r="F140" s="43"/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3"/>
      <c r="E142" s="73"/>
      <c r="F142" s="43"/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3"/>
      <c r="E143" s="73"/>
      <c r="F143" s="43"/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75">
        <f>+C145+C146+C147</f>
        <v>0</v>
      </c>
      <c r="D144" s="73"/>
      <c r="E144" s="73"/>
      <c r="F144" s="75">
        <f>+F145+F146+F147</f>
        <v>0</v>
      </c>
      <c r="G144" s="75" t="e">
        <f t="shared" si="2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3"/>
      <c r="E145" s="73"/>
      <c r="F145" s="43"/>
      <c r="G145" s="43" t="e">
        <f t="shared" si="2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3"/>
      <c r="E146" s="73"/>
      <c r="F146" s="43"/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3"/>
      <c r="E147" s="73"/>
      <c r="F147" s="43"/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75">
        <f>+C149</f>
        <v>665.46</v>
      </c>
      <c r="D148" s="44">
        <v>13275</v>
      </c>
      <c r="E148" s="44">
        <v>13275</v>
      </c>
      <c r="F148" s="75">
        <f>+F149</f>
        <v>2220.0100000000002</v>
      </c>
      <c r="G148" s="75">
        <f t="shared" si="2"/>
        <v>333.60532563940734</v>
      </c>
      <c r="H148" s="75">
        <f>+F148/D148*100</f>
        <v>16.723239171374765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75">
        <f>+C150</f>
        <v>665.46</v>
      </c>
      <c r="D149" s="73"/>
      <c r="E149" s="73"/>
      <c r="F149" s="75">
        <f>+F150</f>
        <v>2220.0100000000002</v>
      </c>
      <c r="G149" s="75">
        <f t="shared" si="2"/>
        <v>333.60532563940734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>
        <v>665.46</v>
      </c>
      <c r="D150" s="73"/>
      <c r="E150" s="73"/>
      <c r="F150" s="43">
        <v>2220.0100000000002</v>
      </c>
      <c r="G150" s="43">
        <f t="shared" si="2"/>
        <v>333.60532563940734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75">
        <f>+C152</f>
        <v>0</v>
      </c>
      <c r="D151" s="44"/>
      <c r="E151" s="44"/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75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3"/>
      <c r="E153" s="73"/>
      <c r="F153" s="43"/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75">
        <f>+C155+C157+C159+C161</f>
        <v>0</v>
      </c>
      <c r="D154" s="44"/>
      <c r="E154" s="44"/>
      <c r="F154" s="75">
        <f>+F155+F157+F159+F161</f>
        <v>0</v>
      </c>
      <c r="G154" s="75" t="e">
        <f t="shared" si="2"/>
        <v>#DIV/0!</v>
      </c>
      <c r="H154" s="75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75">
        <f>+C156</f>
        <v>0</v>
      </c>
      <c r="D155" s="73"/>
      <c r="E155" s="73"/>
      <c r="F155" s="75">
        <f>+F156</f>
        <v>0</v>
      </c>
      <c r="G155" s="75" t="e">
        <f t="shared" si="2"/>
        <v>#DIV/0!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73"/>
      <c r="E156" s="73"/>
      <c r="F156" s="43"/>
      <c r="G156" s="43" t="e">
        <f t="shared" si="2"/>
        <v>#DIV/0!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75">
        <f>+C158</f>
        <v>0</v>
      </c>
      <c r="D157" s="73"/>
      <c r="E157" s="73"/>
      <c r="F157" s="75">
        <f>+F158</f>
        <v>0</v>
      </c>
      <c r="G157" s="75" t="e">
        <f t="shared" si="2"/>
        <v>#DIV/0!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3"/>
      <c r="E158" s="73"/>
      <c r="F158" s="43"/>
      <c r="G158" s="43" t="e">
        <f>+F158/C158*100</f>
        <v>#DIV/0!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75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3"/>
      <c r="E160" s="73"/>
      <c r="F160" s="43"/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75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3"/>
      <c r="E162" s="73"/>
      <c r="F162" s="43"/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547</v>
      </c>
    </row>
    <row r="167" spans="1:15" x14ac:dyDescent="0.2">
      <c r="A167" s="31" t="s">
        <v>541</v>
      </c>
    </row>
    <row r="168" spans="1:15" x14ac:dyDescent="0.2">
      <c r="A168" s="31" t="s">
        <v>542</v>
      </c>
    </row>
    <row r="169" spans="1:15" x14ac:dyDescent="0.2">
      <c r="A169" s="31" t="s">
        <v>543</v>
      </c>
    </row>
    <row r="170" spans="1:15" x14ac:dyDescent="0.2">
      <c r="A170" s="31" t="s">
        <v>544</v>
      </c>
    </row>
    <row r="171" spans="1:15" x14ac:dyDescent="0.2">
      <c r="A171" s="31" t="s">
        <v>545</v>
      </c>
    </row>
    <row r="172" spans="1:15" x14ac:dyDescent="0.2">
      <c r="A172" s="31" t="s">
        <v>546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13" activePane="bottomRight" state="frozen"/>
      <selection activeCell="A4" sqref="A4"/>
      <selection pane="topRight" activeCell="C4" sqref="C4"/>
      <selection pane="bottomLeft" activeCell="A11" sqref="A11"/>
      <selection pane="bottomRight" activeCell="A41" sqref="A41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5" t="s">
        <v>53</v>
      </c>
      <c r="B5" s="145"/>
      <c r="C5" s="145"/>
      <c r="D5" s="145"/>
      <c r="E5" s="145"/>
      <c r="F5" s="145"/>
      <c r="G5" s="145"/>
      <c r="H5" s="145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4" t="s">
        <v>3</v>
      </c>
      <c r="B7" s="144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43">
        <v>1</v>
      </c>
      <c r="B8" s="14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+C11+C13+C15+C17+C26+C28</f>
        <v>944368.97000000009</v>
      </c>
      <c r="D10" s="86">
        <f>+D11+D13+D15+D17+D26+D28</f>
        <v>2067355</v>
      </c>
      <c r="E10" s="86">
        <f>+E11+E13+E15+E17+E26+E28</f>
        <v>2067355</v>
      </c>
      <c r="F10" s="85">
        <f>+F11+F13+F15+F17+F26+F28</f>
        <v>995436.77</v>
      </c>
      <c r="G10" s="85">
        <f>+F10/C10*100</f>
        <v>105.40761096798849</v>
      </c>
      <c r="H10" s="85">
        <f>+F10/E10*100</f>
        <v>48.150258180138387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747005.68</v>
      </c>
      <c r="D11" s="83">
        <f t="shared" ref="D11" si="0">+D12</f>
        <v>1617655</v>
      </c>
      <c r="E11" s="83">
        <f t="shared" ref="E11" si="1">+E12</f>
        <v>1617655</v>
      </c>
      <c r="F11" s="82">
        <f t="shared" ref="F11" si="2">+F12</f>
        <v>772066.21</v>
      </c>
      <c r="G11" s="82">
        <f t="shared" ref="G11:G52" si="3">+F11/C11*100</f>
        <v>103.35479778413463</v>
      </c>
      <c r="H11" s="82">
        <f t="shared" ref="H11:H52" si="4">+F11/E11*100</f>
        <v>47.727495046842492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747005.68</v>
      </c>
      <c r="D12" s="43">
        <v>1617655</v>
      </c>
      <c r="E12" s="43">
        <v>1617655</v>
      </c>
      <c r="F12" s="43">
        <v>772066.21</v>
      </c>
      <c r="G12" s="43">
        <f t="shared" si="3"/>
        <v>103.35479778413463</v>
      </c>
      <c r="H12" s="43">
        <f t="shared" si="4"/>
        <v>47.727495046842492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0" t="s">
        <v>81</v>
      </c>
      <c r="B13" s="81" t="s">
        <v>485</v>
      </c>
      <c r="C13" s="82">
        <f>+C14</f>
        <v>11408.93</v>
      </c>
      <c r="D13" s="83">
        <f t="shared" ref="D13" si="5">+D14</f>
        <v>25860</v>
      </c>
      <c r="E13" s="83">
        <f t="shared" ref="E13" si="6">+E14</f>
        <v>25860</v>
      </c>
      <c r="F13" s="82">
        <f t="shared" ref="F13" si="7">+F14</f>
        <v>12712.84</v>
      </c>
      <c r="G13" s="82">
        <f t="shared" si="3"/>
        <v>111.42885441491883</v>
      </c>
      <c r="H13" s="82">
        <f t="shared" si="4"/>
        <v>49.160247486465586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11408.93</v>
      </c>
      <c r="D14" s="44">
        <v>25860</v>
      </c>
      <c r="E14" s="44">
        <v>25860</v>
      </c>
      <c r="F14" s="43">
        <v>12712.84</v>
      </c>
      <c r="G14" s="43">
        <f t="shared" si="3"/>
        <v>111.42885441491883</v>
      </c>
      <c r="H14" s="43">
        <f t="shared" si="4"/>
        <v>49.160247486465586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0" t="s">
        <v>57</v>
      </c>
      <c r="B15" s="81" t="s">
        <v>58</v>
      </c>
      <c r="C15" s="82">
        <f>+C16</f>
        <v>5279.04</v>
      </c>
      <c r="D15" s="83">
        <f t="shared" ref="D15" si="8">+D16</f>
        <v>125000</v>
      </c>
      <c r="E15" s="83">
        <f t="shared" ref="E15" si="9">+E16</f>
        <v>125000</v>
      </c>
      <c r="F15" s="82">
        <f t="shared" ref="F15" si="10">+F16</f>
        <v>3254.55</v>
      </c>
      <c r="G15" s="82">
        <f t="shared" si="3"/>
        <v>61.65041371158393</v>
      </c>
      <c r="H15" s="82">
        <f t="shared" si="4"/>
        <v>2.60364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5279.04</v>
      </c>
      <c r="D16" s="44">
        <v>125000</v>
      </c>
      <c r="E16" s="44">
        <v>125000</v>
      </c>
      <c r="F16" s="43">
        <v>3254.55</v>
      </c>
      <c r="G16" s="43">
        <f t="shared" si="3"/>
        <v>61.65041371158393</v>
      </c>
      <c r="H16" s="43">
        <f t="shared" si="4"/>
        <v>2.60364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0" t="s">
        <v>62</v>
      </c>
      <c r="B17" s="81" t="s">
        <v>63</v>
      </c>
      <c r="C17" s="82">
        <f>SUM(C18:C25)</f>
        <v>180675.31999999998</v>
      </c>
      <c r="D17" s="83">
        <f>SUM(D18:D25)</f>
        <v>298840</v>
      </c>
      <c r="E17" s="83">
        <f>SUM(E18:E25)</f>
        <v>298840</v>
      </c>
      <c r="F17" s="82">
        <f>SUM(F18:F25)</f>
        <v>207403.16999999998</v>
      </c>
      <c r="G17" s="82">
        <f>+F17/C17*100</f>
        <v>114.79330436497912</v>
      </c>
      <c r="H17" s="82">
        <f t="shared" si="4"/>
        <v>69.402747289519468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572</v>
      </c>
      <c r="C18" s="43">
        <v>165392.85999999999</v>
      </c>
      <c r="D18" s="44">
        <v>250000</v>
      </c>
      <c r="E18" s="44">
        <v>250000</v>
      </c>
      <c r="F18" s="43">
        <v>162123.21</v>
      </c>
      <c r="G18" s="43">
        <f t="shared" ref="G18" si="11">+F18/C18*100</f>
        <v>98.023100876301442</v>
      </c>
      <c r="H18" s="43">
        <f t="shared" ref="H18" si="12">+F18/E18*100</f>
        <v>64.849283999999997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/>
      <c r="D19" s="44"/>
      <c r="E19" s="44"/>
      <c r="F19" s="43">
        <v>5230</v>
      </c>
      <c r="G19" s="43" t="e">
        <f t="shared" si="3"/>
        <v>#DIV/0!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15282.46</v>
      </c>
      <c r="D20" s="44">
        <v>48840</v>
      </c>
      <c r="E20" s="44">
        <v>48840</v>
      </c>
      <c r="F20" s="43">
        <v>40049.96</v>
      </c>
      <c r="G20" s="43">
        <f t="shared" si="3"/>
        <v>262.06487698969931</v>
      </c>
      <c r="H20" s="43">
        <f t="shared" si="4"/>
        <v>82.002375102375098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573</v>
      </c>
      <c r="C21" s="43"/>
      <c r="D21" s="44"/>
      <c r="E21" s="44"/>
      <c r="F21" s="43"/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574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/>
      <c r="E25" s="44"/>
      <c r="F25" s="43"/>
      <c r="G25" s="43" t="e">
        <f t="shared" si="3"/>
        <v>#DIV/0!</v>
      </c>
      <c r="H25" s="43" t="e">
        <f t="shared" si="4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0" t="s">
        <v>30</v>
      </c>
      <c r="B26" s="81" t="s">
        <v>486</v>
      </c>
      <c r="C26" s="82">
        <f>+C27</f>
        <v>0</v>
      </c>
      <c r="D26" s="83">
        <f t="shared" ref="D26" si="15">+D27</f>
        <v>0</v>
      </c>
      <c r="E26" s="83">
        <f t="shared" ref="E26" si="16">+E27</f>
        <v>0</v>
      </c>
      <c r="F26" s="82">
        <f t="shared" ref="F26" si="17">+F27</f>
        <v>0</v>
      </c>
      <c r="G26" s="82" t="e">
        <f t="shared" si="3"/>
        <v>#DIV/0!</v>
      </c>
      <c r="H26" s="82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/>
      <c r="D27" s="44"/>
      <c r="E27" s="44"/>
      <c r="F27" s="43"/>
      <c r="G27" s="43" t="e">
        <f t="shared" si="3"/>
        <v>#DIV/0!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0" t="s">
        <v>337</v>
      </c>
      <c r="B28" s="81" t="s">
        <v>487</v>
      </c>
      <c r="C28" s="82">
        <f>+C29</f>
        <v>0</v>
      </c>
      <c r="D28" s="83">
        <f t="shared" ref="D28" si="18">+D29</f>
        <v>0</v>
      </c>
      <c r="E28" s="83">
        <f t="shared" ref="E28" si="19">+E29</f>
        <v>0</v>
      </c>
      <c r="F28" s="82">
        <f t="shared" ref="F28" si="20">+F29</f>
        <v>0</v>
      </c>
      <c r="G28" s="82" t="e">
        <f t="shared" si="3"/>
        <v>#DIV/0!</v>
      </c>
      <c r="H28" s="82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/>
      <c r="D29" s="44"/>
      <c r="E29" s="44"/>
      <c r="F29" s="43"/>
      <c r="G29" s="43" t="e">
        <f t="shared" si="3"/>
        <v>#DIV/0!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4" t="s">
        <v>72</v>
      </c>
      <c r="B30" s="84" t="s">
        <v>26</v>
      </c>
      <c r="C30" s="85">
        <f>+C31+C34+C36+C38+C47+C49+C51</f>
        <v>995818.89</v>
      </c>
      <c r="D30" s="86">
        <f>+D31+D34+D36+D38+D47+D49+D51</f>
        <v>2165790</v>
      </c>
      <c r="E30" s="86">
        <f>+E31+E34+E36+E38+E47+E49+E51</f>
        <v>2165790</v>
      </c>
      <c r="F30" s="85">
        <f>+F31+F34+F36+F38+F47+F49+F51</f>
        <v>1010178.4400000001</v>
      </c>
      <c r="G30" s="85">
        <f t="shared" si="3"/>
        <v>101.44198409411575</v>
      </c>
      <c r="H30" s="85">
        <f t="shared" si="4"/>
        <v>46.642492577766085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0" t="s">
        <v>54</v>
      </c>
      <c r="B31" s="81" t="s">
        <v>55</v>
      </c>
      <c r="C31" s="82">
        <f>+C32+C33</f>
        <v>747005.68</v>
      </c>
      <c r="D31" s="83">
        <f>+D32+D33</f>
        <v>1617655</v>
      </c>
      <c r="E31" s="83">
        <f>+E32+E33</f>
        <v>1617655</v>
      </c>
      <c r="F31" s="82">
        <f>+F32+F33</f>
        <v>765106.21</v>
      </c>
      <c r="G31" s="82">
        <f t="shared" si="3"/>
        <v>102.42307796106715</v>
      </c>
      <c r="H31" s="82">
        <f t="shared" si="4"/>
        <v>47.297242613536262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747005.68</v>
      </c>
      <c r="D32" s="44">
        <v>1617655</v>
      </c>
      <c r="E32" s="44">
        <v>1617655</v>
      </c>
      <c r="F32" s="43">
        <v>765106.21</v>
      </c>
      <c r="G32" s="43">
        <f t="shared" si="3"/>
        <v>102.42307796106715</v>
      </c>
      <c r="H32" s="43">
        <f t="shared" si="4"/>
        <v>47.297242613536262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/>
      <c r="D33" s="44"/>
      <c r="E33" s="44"/>
      <c r="F33" s="43"/>
      <c r="G33" s="43" t="e">
        <f t="shared" si="3"/>
        <v>#DIV/0!</v>
      </c>
      <c r="H33" s="43" t="e">
        <f t="shared" si="4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0" t="s">
        <v>81</v>
      </c>
      <c r="B34" s="81" t="s">
        <v>485</v>
      </c>
      <c r="C34" s="82">
        <f>+C35</f>
        <v>11103.87</v>
      </c>
      <c r="D34" s="83">
        <f t="shared" ref="D34" si="21">+D35</f>
        <v>34860</v>
      </c>
      <c r="E34" s="83">
        <f t="shared" ref="E34" si="22">+E35</f>
        <v>34860</v>
      </c>
      <c r="F34" s="82">
        <f t="shared" ref="F34" si="23">+F35</f>
        <v>9328.67</v>
      </c>
      <c r="G34" s="82">
        <f t="shared" si="3"/>
        <v>84.01278112946207</v>
      </c>
      <c r="H34" s="82">
        <f t="shared" si="4"/>
        <v>26.760384394721743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11103.87</v>
      </c>
      <c r="D35" s="44">
        <v>34860</v>
      </c>
      <c r="E35" s="44">
        <v>34860</v>
      </c>
      <c r="F35" s="43">
        <v>9328.67</v>
      </c>
      <c r="G35" s="43">
        <f t="shared" si="3"/>
        <v>84.01278112946207</v>
      </c>
      <c r="H35" s="43">
        <f t="shared" si="4"/>
        <v>26.760384394721743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0" t="s">
        <v>57</v>
      </c>
      <c r="B36" s="81" t="s">
        <v>58</v>
      </c>
      <c r="C36" s="82">
        <f>+C37</f>
        <v>93129.23</v>
      </c>
      <c r="D36" s="83">
        <f t="shared" ref="D36" si="24">+D37</f>
        <v>214435</v>
      </c>
      <c r="E36" s="83">
        <f t="shared" ref="E36" si="25">+E37</f>
        <v>214435</v>
      </c>
      <c r="F36" s="82">
        <f t="shared" ref="F36" si="26">+F37</f>
        <v>54300.41</v>
      </c>
      <c r="G36" s="82">
        <f t="shared" si="3"/>
        <v>58.306516654330764</v>
      </c>
      <c r="H36" s="82">
        <f t="shared" si="4"/>
        <v>25.322549956863387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93129.23</v>
      </c>
      <c r="D37" s="44">
        <v>214435</v>
      </c>
      <c r="E37" s="44">
        <v>214435</v>
      </c>
      <c r="F37" s="43">
        <v>54300.41</v>
      </c>
      <c r="G37" s="43">
        <f t="shared" si="3"/>
        <v>58.306516654330764</v>
      </c>
      <c r="H37" s="43">
        <f t="shared" si="4"/>
        <v>25.322549956863387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0" t="s">
        <v>62</v>
      </c>
      <c r="B38" s="81" t="s">
        <v>63</v>
      </c>
      <c r="C38" s="82">
        <f>SUM(C39:C46)</f>
        <v>144580.11000000002</v>
      </c>
      <c r="D38" s="83">
        <f>SUM(D39:D46)</f>
        <v>298840</v>
      </c>
      <c r="E38" s="83">
        <f>SUM(E39:E46)</f>
        <v>298840</v>
      </c>
      <c r="F38" s="82">
        <f>SUM(F39:F46)</f>
        <v>181443.15</v>
      </c>
      <c r="G38" s="82">
        <f t="shared" si="3"/>
        <v>125.49661914076562</v>
      </c>
      <c r="H38" s="82">
        <f t="shared" si="4"/>
        <v>60.715817828938555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572</v>
      </c>
      <c r="C39" s="43">
        <v>119507.55</v>
      </c>
      <c r="D39" s="44">
        <v>250000</v>
      </c>
      <c r="E39" s="44">
        <v>250000</v>
      </c>
      <c r="F39" s="43">
        <v>162523.49</v>
      </c>
      <c r="G39" s="43">
        <f t="shared" si="3"/>
        <v>135.99432839180452</v>
      </c>
      <c r="H39" s="43">
        <f t="shared" si="4"/>
        <v>65.009395999999995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>
        <v>678.72</v>
      </c>
      <c r="D40" s="44">
        <v>0</v>
      </c>
      <c r="E40" s="44">
        <v>0</v>
      </c>
      <c r="F40" s="43">
        <v>5230</v>
      </c>
      <c r="G40" s="43">
        <f t="shared" ref="G40" si="27">+F40/C40*100</f>
        <v>770.56812824139558</v>
      </c>
      <c r="H40" s="43" t="e">
        <f t="shared" ref="H40" si="28">+F40/E40*100</f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24393.84</v>
      </c>
      <c r="D41" s="44">
        <v>48840</v>
      </c>
      <c r="E41" s="44">
        <v>48840</v>
      </c>
      <c r="F41" s="43">
        <v>13689.66</v>
      </c>
      <c r="G41" s="43">
        <f t="shared" si="3"/>
        <v>56.119331765724453</v>
      </c>
      <c r="H41" s="43">
        <f t="shared" si="4"/>
        <v>28.029606879606877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573</v>
      </c>
      <c r="C42" s="43"/>
      <c r="D42" s="44"/>
      <c r="E42" s="44"/>
      <c r="F42" s="43"/>
      <c r="G42" s="43" t="e">
        <f t="shared" ref="G42:G43" si="29">+F42/C42*100</f>
        <v>#DIV/0!</v>
      </c>
      <c r="H42" s="43" t="e">
        <f t="shared" ref="H42:H43" si="30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574</v>
      </c>
      <c r="C43" s="43"/>
      <c r="D43" s="44"/>
      <c r="E43" s="44"/>
      <c r="F43" s="43"/>
      <c r="G43" s="43" t="e">
        <f t="shared" si="29"/>
        <v>#DIV/0!</v>
      </c>
      <c r="H43" s="43" t="e">
        <f t="shared" si="3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/>
      <c r="D44" s="44"/>
      <c r="E44" s="44"/>
      <c r="F44" s="43"/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/>
      <c r="D45" s="44"/>
      <c r="E45" s="44"/>
      <c r="F45" s="43"/>
      <c r="G45" s="43" t="e">
        <f t="shared" si="3"/>
        <v>#DIV/0!</v>
      </c>
      <c r="H45" s="43" t="e">
        <f t="shared" si="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/>
      <c r="D46" s="44"/>
      <c r="E46" s="44"/>
      <c r="F46" s="43"/>
      <c r="G46" s="43" t="e">
        <f t="shared" si="3"/>
        <v>#DIV/0!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0" t="s">
        <v>30</v>
      </c>
      <c r="B47" s="81" t="s">
        <v>486</v>
      </c>
      <c r="C47" s="82">
        <f>+C48</f>
        <v>0</v>
      </c>
      <c r="D47" s="83">
        <f t="shared" ref="D47" si="31">+D48</f>
        <v>0</v>
      </c>
      <c r="E47" s="83">
        <f t="shared" ref="E47" si="32">+E48</f>
        <v>0</v>
      </c>
      <c r="F47" s="82">
        <f t="shared" ref="F47" si="33">+F48</f>
        <v>0</v>
      </c>
      <c r="G47" s="82" t="e">
        <f t="shared" si="3"/>
        <v>#DIV/0!</v>
      </c>
      <c r="H47" s="82" t="e">
        <f t="shared" si="4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/>
      <c r="D48" s="44"/>
      <c r="E48" s="44"/>
      <c r="F48" s="43"/>
      <c r="G48" s="43" t="e">
        <f t="shared" si="3"/>
        <v>#DIV/0!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0" t="s">
        <v>337</v>
      </c>
      <c r="B49" s="81" t="s">
        <v>487</v>
      </c>
      <c r="C49" s="82">
        <f>+C50</f>
        <v>0</v>
      </c>
      <c r="D49" s="83">
        <f t="shared" ref="D49" si="34">+D50</f>
        <v>0</v>
      </c>
      <c r="E49" s="83">
        <f t="shared" ref="E49" si="35">+E50</f>
        <v>0</v>
      </c>
      <c r="F49" s="82">
        <f t="shared" ref="F49" si="36">+F50</f>
        <v>0</v>
      </c>
      <c r="G49" s="82" t="e">
        <f t="shared" si="3"/>
        <v>#DIV/0!</v>
      </c>
      <c r="H49" s="82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/>
      <c r="D50" s="44"/>
      <c r="E50" s="44"/>
      <c r="F50" s="43"/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0" t="s">
        <v>77</v>
      </c>
      <c r="B51" s="81" t="s">
        <v>78</v>
      </c>
      <c r="C51" s="82">
        <f>+C52</f>
        <v>0</v>
      </c>
      <c r="D51" s="83">
        <f t="shared" ref="D51:F51" si="37">+D52</f>
        <v>0</v>
      </c>
      <c r="E51" s="83">
        <f t="shared" si="37"/>
        <v>0</v>
      </c>
      <c r="F51" s="82">
        <f t="shared" si="37"/>
        <v>0</v>
      </c>
      <c r="G51" s="82" t="e">
        <f t="shared" si="3"/>
        <v>#DIV/0!</v>
      </c>
      <c r="H51" s="82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5" t="s">
        <v>488</v>
      </c>
      <c r="B5" s="145"/>
      <c r="C5" s="145"/>
      <c r="D5" s="145"/>
      <c r="E5" s="145"/>
      <c r="F5" s="145"/>
      <c r="G5" s="145"/>
      <c r="H5" s="145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4" t="s">
        <v>3</v>
      </c>
      <c r="B7" s="144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43">
        <v>1</v>
      </c>
      <c r="B8" s="14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995818.89</v>
      </c>
      <c r="D10" s="94">
        <f>+D11+D13</f>
        <v>2165790</v>
      </c>
      <c r="E10" s="94">
        <f>+E11+E13</f>
        <v>2165790</v>
      </c>
      <c r="F10" s="94">
        <f>+F11+F13</f>
        <v>1010178.44</v>
      </c>
      <c r="G10" s="85">
        <f>+F10/C10*100</f>
        <v>101.44198409411574</v>
      </c>
      <c r="H10" s="85">
        <f>+F10/E10*100</f>
        <v>46.642492577766077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995818.89</v>
      </c>
      <c r="D13" s="83">
        <f t="shared" ref="D13" si="3">+D14</f>
        <v>2165790</v>
      </c>
      <c r="E13" s="83">
        <f t="shared" ref="E13" si="4">+E14</f>
        <v>2165790</v>
      </c>
      <c r="F13" s="82">
        <f t="shared" ref="F13" si="5">+F14</f>
        <v>1010178.44</v>
      </c>
      <c r="G13" s="82">
        <f t="shared" si="1"/>
        <v>101.44198409411574</v>
      </c>
      <c r="H13" s="82">
        <f t="shared" si="2"/>
        <v>46.642492577766077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995818.89</v>
      </c>
      <c r="D14" s="44">
        <v>2165790</v>
      </c>
      <c r="E14" s="44">
        <v>2165790</v>
      </c>
      <c r="F14" s="43">
        <v>1010178.44</v>
      </c>
      <c r="G14" s="43">
        <f t="shared" si="1"/>
        <v>101.44198409411574</v>
      </c>
      <c r="H14" s="43">
        <f t="shared" si="2"/>
        <v>46.642492577766077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5" t="s">
        <v>254</v>
      </c>
      <c r="B5" s="145"/>
      <c r="C5" s="145"/>
      <c r="D5" s="145"/>
      <c r="E5" s="145"/>
      <c r="F5" s="145"/>
      <c r="G5" s="145"/>
      <c r="H5" s="145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4" t="s">
        <v>3</v>
      </c>
      <c r="B7" s="144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43">
        <v>1</v>
      </c>
      <c r="B8" s="14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5"/>
      <c r="E13" s="105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5"/>
      <c r="E16" s="105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8" t="s">
        <v>62</v>
      </c>
      <c r="B17" s="109" t="s">
        <v>509</v>
      </c>
      <c r="C17" s="87">
        <f>+C18+C27+C32</f>
        <v>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 t="e">
        <f t="shared" si="2"/>
        <v>#DIV/0!</v>
      </c>
      <c r="H17" s="110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2" t="s">
        <v>64</v>
      </c>
      <c r="B18" s="103" t="s">
        <v>510</v>
      </c>
      <c r="C18" s="111">
        <f>+C19+C22+C24</f>
        <v>0</v>
      </c>
      <c r="D18" s="114"/>
      <c r="E18" s="114"/>
      <c r="F18" s="111">
        <f>+F19+F22+F24</f>
        <v>0</v>
      </c>
      <c r="G18" s="106" t="e">
        <f t="shared" si="2"/>
        <v>#DIV/0!</v>
      </c>
      <c r="H18" s="106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1">
        <v>512</v>
      </c>
      <c r="B19" s="77" t="s">
        <v>549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550</v>
      </c>
      <c r="C20" s="48"/>
      <c r="D20" s="105"/>
      <c r="E20" s="105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551</v>
      </c>
      <c r="C21" s="48"/>
      <c r="D21" s="105"/>
      <c r="E21" s="105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1">
        <v>514</v>
      </c>
      <c r="B22" s="77" t="s">
        <v>552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553</v>
      </c>
      <c r="C23" s="48"/>
      <c r="D23" s="105"/>
      <c r="E23" s="105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1">
        <v>518</v>
      </c>
      <c r="B24" s="77" t="s">
        <v>554</v>
      </c>
      <c r="C24" s="104">
        <f>+C25+C26</f>
        <v>0</v>
      </c>
      <c r="D24" s="105"/>
      <c r="E24" s="105"/>
      <c r="F24" s="104">
        <f>+F25+F26</f>
        <v>0</v>
      </c>
      <c r="G24" s="104" t="e">
        <f t="shared" si="6"/>
        <v>#DIV/0!</v>
      </c>
      <c r="H24" s="104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555</v>
      </c>
      <c r="C25" s="48"/>
      <c r="D25" s="105"/>
      <c r="E25" s="105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556</v>
      </c>
      <c r="C26" s="48"/>
      <c r="D26" s="105"/>
      <c r="E26" s="105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2" t="s">
        <v>511</v>
      </c>
      <c r="B27" s="103" t="s">
        <v>512</v>
      </c>
      <c r="C27" s="111">
        <f>+C28+C30</f>
        <v>0</v>
      </c>
      <c r="D27" s="114"/>
      <c r="E27" s="114"/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1" t="s">
        <v>513</v>
      </c>
      <c r="B28" s="77" t="s">
        <v>514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05"/>
      <c r="E29" s="105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1" t="s">
        <v>516</v>
      </c>
      <c r="B30" s="77" t="s">
        <v>517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05"/>
      <c r="E31" s="105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2" t="s">
        <v>520</v>
      </c>
      <c r="B32" s="103" t="s">
        <v>521</v>
      </c>
      <c r="C32" s="106">
        <f>+C33+C35</f>
        <v>0</v>
      </c>
      <c r="D32" s="114"/>
      <c r="E32" s="114"/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1" t="s">
        <v>522</v>
      </c>
      <c r="B33" s="77" t="s">
        <v>523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05"/>
      <c r="E34" s="105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1" t="s">
        <v>526</v>
      </c>
      <c r="B35" s="77" t="s">
        <v>527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05"/>
      <c r="E36" s="105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5" t="s">
        <v>259</v>
      </c>
      <c r="B5" s="145"/>
      <c r="C5" s="145"/>
      <c r="D5" s="145"/>
      <c r="E5" s="145"/>
      <c r="F5" s="145"/>
      <c r="G5" s="145"/>
      <c r="H5" s="145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4" t="s">
        <v>3</v>
      </c>
      <c r="B7" s="144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43">
        <v>1</v>
      </c>
      <c r="B8" s="14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64B7-E53C-4975-BBD4-0493F3DEFBBD}">
  <dimension ref="A1:F113"/>
  <sheetViews>
    <sheetView tabSelected="1" topLeftCell="A22" workbookViewId="0">
      <selection activeCell="J116" sqref="J116"/>
    </sheetView>
  </sheetViews>
  <sheetFormatPr defaultRowHeight="15" x14ac:dyDescent="0.25"/>
  <cols>
    <col min="1" max="1" width="16" customWidth="1"/>
    <col min="2" max="2" width="55.28515625" customWidth="1"/>
    <col min="3" max="5" width="13" customWidth="1"/>
    <col min="6" max="6" width="13.28515625" customWidth="1"/>
  </cols>
  <sheetData>
    <row r="1" spans="1:6" ht="15.75" x14ac:dyDescent="0.25">
      <c r="A1" s="146" t="s">
        <v>576</v>
      </c>
      <c r="B1" s="146" t="s">
        <v>577</v>
      </c>
    </row>
    <row r="3" spans="1:6" ht="18.75" x14ac:dyDescent="0.3">
      <c r="A3" s="147" t="s">
        <v>530</v>
      </c>
      <c r="B3" s="147"/>
      <c r="C3" s="147"/>
      <c r="D3" s="147"/>
      <c r="E3" s="147"/>
      <c r="F3" s="147"/>
    </row>
    <row r="4" spans="1:6" ht="18.75" x14ac:dyDescent="0.3">
      <c r="A4" s="147" t="s">
        <v>531</v>
      </c>
      <c r="B4" s="147"/>
      <c r="C4" s="147"/>
      <c r="D4" s="147"/>
      <c r="E4" s="147"/>
      <c r="F4" s="147"/>
    </row>
    <row r="5" spans="1:6" ht="18.75" x14ac:dyDescent="0.3">
      <c r="A5" s="148"/>
      <c r="B5" s="148"/>
      <c r="C5" s="148"/>
      <c r="D5" s="148"/>
      <c r="E5" s="148"/>
      <c r="F5" s="148"/>
    </row>
    <row r="7" spans="1:6" ht="56.25" x14ac:dyDescent="0.25">
      <c r="A7" s="149" t="s">
        <v>3</v>
      </c>
      <c r="B7" s="150"/>
      <c r="C7" s="151" t="s">
        <v>566</v>
      </c>
      <c r="D7" s="151" t="s">
        <v>567</v>
      </c>
      <c r="E7" s="151" t="s">
        <v>578</v>
      </c>
      <c r="F7" s="151" t="s">
        <v>532</v>
      </c>
    </row>
    <row r="8" spans="1:6" x14ac:dyDescent="0.25">
      <c r="A8" s="152">
        <v>1</v>
      </c>
      <c r="B8" s="153"/>
      <c r="C8" s="154">
        <v>2</v>
      </c>
      <c r="D8" s="154">
        <v>3</v>
      </c>
      <c r="E8" s="154">
        <v>4</v>
      </c>
      <c r="F8" s="154">
        <v>5</v>
      </c>
    </row>
    <row r="9" spans="1:6" x14ac:dyDescent="0.25">
      <c r="A9" s="155" t="s">
        <v>579</v>
      </c>
      <c r="B9" s="156" t="s">
        <v>580</v>
      </c>
      <c r="C9" s="157">
        <f t="shared" ref="C9:E9" si="0">SUM(C10)</f>
        <v>2165790</v>
      </c>
      <c r="D9" s="157">
        <f t="shared" si="0"/>
        <v>2165790</v>
      </c>
      <c r="E9" s="158">
        <f t="shared" si="0"/>
        <v>1010178.44</v>
      </c>
      <c r="F9" s="157">
        <f t="shared" ref="F9:F15" si="1">E9/D9*100</f>
        <v>46.642492577766077</v>
      </c>
    </row>
    <row r="10" spans="1:6" x14ac:dyDescent="0.25">
      <c r="A10" s="159" t="s">
        <v>533</v>
      </c>
      <c r="B10" s="160" t="s">
        <v>534</v>
      </c>
      <c r="C10" s="161">
        <f>SUM(C12)</f>
        <v>2165790</v>
      </c>
      <c r="D10" s="161">
        <f>SUM(D12)</f>
        <v>2165790</v>
      </c>
      <c r="E10" s="162">
        <f>SUM(E12)</f>
        <v>1010178.44</v>
      </c>
      <c r="F10" s="161">
        <f t="shared" si="1"/>
        <v>46.642492577766077</v>
      </c>
    </row>
    <row r="11" spans="1:6" x14ac:dyDescent="0.25">
      <c r="A11" s="159">
        <v>37</v>
      </c>
      <c r="B11" s="160" t="s">
        <v>535</v>
      </c>
      <c r="C11" s="161">
        <f>SUM(C12)</f>
        <v>2165790</v>
      </c>
      <c r="D11" s="161">
        <f t="shared" ref="D11:E11" si="2">SUM(D12)</f>
        <v>2165790</v>
      </c>
      <c r="E11" s="162">
        <f t="shared" si="2"/>
        <v>1010178.44</v>
      </c>
      <c r="F11" s="161">
        <f t="shared" si="1"/>
        <v>46.642492577766077</v>
      </c>
    </row>
    <row r="12" spans="1:6" x14ac:dyDescent="0.25">
      <c r="A12" s="163" t="s">
        <v>536</v>
      </c>
      <c r="B12" s="164" t="s">
        <v>537</v>
      </c>
      <c r="C12" s="165">
        <f>SUM(C13,C23)</f>
        <v>2165790</v>
      </c>
      <c r="D12" s="165">
        <f t="shared" ref="D12:E12" si="3">SUM(D13,D23)</f>
        <v>2165790</v>
      </c>
      <c r="E12" s="165">
        <f t="shared" si="3"/>
        <v>1010178.44</v>
      </c>
      <c r="F12" s="165">
        <f t="shared" si="1"/>
        <v>46.642492577766077</v>
      </c>
    </row>
    <row r="13" spans="1:6" x14ac:dyDescent="0.25">
      <c r="A13" s="166" t="s">
        <v>570</v>
      </c>
      <c r="B13" s="167" t="s">
        <v>581</v>
      </c>
      <c r="C13" s="157">
        <f>SUM(C14)</f>
        <v>1617655</v>
      </c>
      <c r="D13" s="157">
        <f t="shared" ref="D13:F13" si="4">SUM(D14)</f>
        <v>1617655</v>
      </c>
      <c r="E13" s="158">
        <f t="shared" si="4"/>
        <v>765106.21</v>
      </c>
      <c r="F13" s="157">
        <f t="shared" si="4"/>
        <v>47.297242613536262</v>
      </c>
    </row>
    <row r="14" spans="1:6" x14ac:dyDescent="0.25">
      <c r="A14" s="168" t="s">
        <v>56</v>
      </c>
      <c r="B14" s="169" t="s">
        <v>55</v>
      </c>
      <c r="C14" s="165">
        <f>SUM(C15:C22)</f>
        <v>1617655</v>
      </c>
      <c r="D14" s="165">
        <f>SUM(D15:D22)</f>
        <v>1617655</v>
      </c>
      <c r="E14" s="170">
        <f>SUM(E15,E19)</f>
        <v>765106.21</v>
      </c>
      <c r="F14" s="165">
        <f t="shared" si="1"/>
        <v>47.297242613536262</v>
      </c>
    </row>
    <row r="15" spans="1:6" x14ac:dyDescent="0.25">
      <c r="A15" s="171" t="s">
        <v>83</v>
      </c>
      <c r="B15" s="172" t="s">
        <v>84</v>
      </c>
      <c r="C15" s="173">
        <v>1596512</v>
      </c>
      <c r="D15" s="173">
        <v>1596512</v>
      </c>
      <c r="E15" s="174">
        <f>SUM(E16:E18)</f>
        <v>756355.44</v>
      </c>
      <c r="F15" s="173">
        <f t="shared" si="1"/>
        <v>47.375493575995669</v>
      </c>
    </row>
    <row r="16" spans="1:6" x14ac:dyDescent="0.25">
      <c r="A16" s="175">
        <v>3111</v>
      </c>
      <c r="B16" s="176" t="s">
        <v>88</v>
      </c>
      <c r="C16" s="177"/>
      <c r="D16" s="177"/>
      <c r="E16" s="178">
        <v>624458.67000000004</v>
      </c>
      <c r="F16" s="177"/>
    </row>
    <row r="17" spans="1:6" x14ac:dyDescent="0.25">
      <c r="A17" s="175">
        <v>3121</v>
      </c>
      <c r="B17" s="176" t="s">
        <v>92</v>
      </c>
      <c r="C17" s="177"/>
      <c r="D17" s="177"/>
      <c r="E17" s="178">
        <v>28861.09</v>
      </c>
      <c r="F17" s="177"/>
    </row>
    <row r="18" spans="1:6" x14ac:dyDescent="0.25">
      <c r="A18" s="175">
        <v>3132</v>
      </c>
      <c r="B18" s="176" t="s">
        <v>97</v>
      </c>
      <c r="C18" s="177"/>
      <c r="D18" s="177"/>
      <c r="E18" s="178">
        <v>103035.68</v>
      </c>
      <c r="F18" s="177"/>
    </row>
    <row r="19" spans="1:6" x14ac:dyDescent="0.25">
      <c r="A19" s="171" t="s">
        <v>98</v>
      </c>
      <c r="B19" s="172" t="s">
        <v>99</v>
      </c>
      <c r="C19" s="173">
        <v>21143</v>
      </c>
      <c r="D19" s="173">
        <v>21143</v>
      </c>
      <c r="E19" s="174">
        <f>SUM(E20:E22)</f>
        <v>8750.77</v>
      </c>
      <c r="F19" s="173">
        <f>E19/D19*100</f>
        <v>41.388497375017742</v>
      </c>
    </row>
    <row r="20" spans="1:6" x14ac:dyDescent="0.25">
      <c r="A20" s="175">
        <v>3212</v>
      </c>
      <c r="B20" s="176" t="s">
        <v>105</v>
      </c>
      <c r="C20" s="177"/>
      <c r="D20" s="177"/>
      <c r="E20" s="178">
        <v>6472.77</v>
      </c>
      <c r="F20" s="177"/>
    </row>
    <row r="21" spans="1:6" x14ac:dyDescent="0.25">
      <c r="A21" s="175">
        <v>3236</v>
      </c>
      <c r="B21" s="176" t="s">
        <v>135</v>
      </c>
      <c r="C21" s="177"/>
      <c r="D21" s="177"/>
      <c r="E21" s="178">
        <v>0</v>
      </c>
      <c r="F21" s="177"/>
    </row>
    <row r="22" spans="1:6" x14ac:dyDescent="0.25">
      <c r="A22" s="175">
        <v>3295</v>
      </c>
      <c r="B22" s="176" t="s">
        <v>156</v>
      </c>
      <c r="C22" s="177"/>
      <c r="D22" s="177"/>
      <c r="E22" s="178">
        <v>2278</v>
      </c>
      <c r="F22" s="177"/>
    </row>
    <row r="23" spans="1:6" ht="24" customHeight="1" x14ac:dyDescent="0.25">
      <c r="A23" s="166" t="s">
        <v>571</v>
      </c>
      <c r="B23" s="179" t="s">
        <v>582</v>
      </c>
      <c r="C23" s="158">
        <f>SUM(C24,C43,C104,C75,C91,C101)</f>
        <v>548135</v>
      </c>
      <c r="D23" s="158">
        <f>SUM(D24,D43,D104,D75,D91,D101)</f>
        <v>548135</v>
      </c>
      <c r="E23" s="158">
        <f>SUM(E24,E43,E104,E75,E91,E101)</f>
        <v>245072.22999999998</v>
      </c>
      <c r="F23" s="157">
        <f t="shared" ref="F23:F40" si="5">E23/D23*100</f>
        <v>44.710195481040252</v>
      </c>
    </row>
    <row r="24" spans="1:6" x14ac:dyDescent="0.25">
      <c r="A24" s="180" t="s">
        <v>83</v>
      </c>
      <c r="B24" s="181" t="s">
        <v>485</v>
      </c>
      <c r="C24" s="161">
        <f>SUM(C25,C27,C37,C40)</f>
        <v>34860</v>
      </c>
      <c r="D24" s="161">
        <f t="shared" ref="D24:E24" si="6">SUM(D25,D27,D37,D40)</f>
        <v>34860</v>
      </c>
      <c r="E24" s="162">
        <f t="shared" si="6"/>
        <v>9328.6699999999983</v>
      </c>
      <c r="F24" s="161">
        <f t="shared" si="5"/>
        <v>26.760384394721736</v>
      </c>
    </row>
    <row r="25" spans="1:6" x14ac:dyDescent="0.25">
      <c r="A25" s="171" t="s">
        <v>83</v>
      </c>
      <c r="B25" s="172" t="s">
        <v>84</v>
      </c>
      <c r="C25" s="173">
        <v>4200</v>
      </c>
      <c r="D25" s="173">
        <v>4200</v>
      </c>
      <c r="E25" s="174">
        <f>SUM(E26)</f>
        <v>0</v>
      </c>
      <c r="F25" s="173">
        <f t="shared" si="5"/>
        <v>0</v>
      </c>
    </row>
    <row r="26" spans="1:6" x14ac:dyDescent="0.25">
      <c r="A26" s="175">
        <v>3121</v>
      </c>
      <c r="B26" s="176" t="s">
        <v>92</v>
      </c>
      <c r="C26" s="177"/>
      <c r="D26" s="177"/>
      <c r="E26" s="178">
        <v>0</v>
      </c>
      <c r="F26" s="177"/>
    </row>
    <row r="27" spans="1:6" x14ac:dyDescent="0.25">
      <c r="A27" s="171" t="s">
        <v>98</v>
      </c>
      <c r="B27" s="172" t="s">
        <v>99</v>
      </c>
      <c r="C27" s="173">
        <v>16130</v>
      </c>
      <c r="D27" s="173">
        <v>16130</v>
      </c>
      <c r="E27" s="174">
        <f>SUM(E28:E36)</f>
        <v>4914.7799999999988</v>
      </c>
      <c r="F27" s="173">
        <f t="shared" si="5"/>
        <v>30.469807811531304</v>
      </c>
    </row>
    <row r="28" spans="1:6" x14ac:dyDescent="0.25">
      <c r="A28" s="175">
        <v>3221</v>
      </c>
      <c r="B28" s="176" t="s">
        <v>113</v>
      </c>
      <c r="C28" s="177"/>
      <c r="D28" s="177"/>
      <c r="E28" s="178">
        <v>193.1</v>
      </c>
      <c r="F28" s="177"/>
    </row>
    <row r="29" spans="1:6" x14ac:dyDescent="0.25">
      <c r="A29" s="175">
        <v>3223</v>
      </c>
      <c r="B29" s="176" t="s">
        <v>115</v>
      </c>
      <c r="C29" s="177"/>
      <c r="D29" s="177"/>
      <c r="E29" s="178">
        <v>2961.74</v>
      </c>
      <c r="F29" s="177"/>
    </row>
    <row r="30" spans="1:6" x14ac:dyDescent="0.25">
      <c r="A30" s="175">
        <v>3225</v>
      </c>
      <c r="B30" s="176" t="s">
        <v>119</v>
      </c>
      <c r="C30" s="177"/>
      <c r="D30" s="177"/>
      <c r="E30" s="178">
        <v>312.19</v>
      </c>
      <c r="F30" s="177"/>
    </row>
    <row r="31" spans="1:6" x14ac:dyDescent="0.25">
      <c r="A31" s="175">
        <v>3233</v>
      </c>
      <c r="B31" s="176" t="s">
        <v>129</v>
      </c>
      <c r="C31" s="177"/>
      <c r="D31" s="177"/>
      <c r="E31" s="178">
        <v>219.38</v>
      </c>
      <c r="F31" s="177"/>
    </row>
    <row r="32" spans="1:6" x14ac:dyDescent="0.25">
      <c r="A32" s="175">
        <v>3234</v>
      </c>
      <c r="B32" s="176" t="s">
        <v>131</v>
      </c>
      <c r="C32" s="177"/>
      <c r="D32" s="177"/>
      <c r="E32" s="178">
        <v>402.81</v>
      </c>
      <c r="F32" s="177"/>
    </row>
    <row r="33" spans="1:6" x14ac:dyDescent="0.25">
      <c r="A33" s="175">
        <v>3237</v>
      </c>
      <c r="B33" s="176" t="s">
        <v>137</v>
      </c>
      <c r="C33" s="177"/>
      <c r="D33" s="177"/>
      <c r="E33" s="178">
        <v>468.75</v>
      </c>
      <c r="F33" s="177"/>
    </row>
    <row r="34" spans="1:6" x14ac:dyDescent="0.25">
      <c r="A34" s="175">
        <v>3239</v>
      </c>
      <c r="B34" s="176" t="s">
        <v>141</v>
      </c>
      <c r="C34" s="177"/>
      <c r="D34" s="177"/>
      <c r="E34" s="178">
        <v>173.74</v>
      </c>
      <c r="F34" s="177"/>
    </row>
    <row r="35" spans="1:6" x14ac:dyDescent="0.25">
      <c r="A35" s="175">
        <v>3292</v>
      </c>
      <c r="B35" s="176" t="s">
        <v>150</v>
      </c>
      <c r="C35" s="177"/>
      <c r="D35" s="177"/>
      <c r="E35" s="178">
        <v>76.900000000000006</v>
      </c>
      <c r="F35" s="177"/>
    </row>
    <row r="36" spans="1:6" x14ac:dyDescent="0.25">
      <c r="A36" s="175">
        <v>3293</v>
      </c>
      <c r="B36" s="176" t="s">
        <v>152</v>
      </c>
      <c r="C36" s="177"/>
      <c r="D36" s="177"/>
      <c r="E36" s="178">
        <v>106.17</v>
      </c>
      <c r="F36" s="177"/>
    </row>
    <row r="37" spans="1:6" x14ac:dyDescent="0.25">
      <c r="A37" s="171" t="s">
        <v>160</v>
      </c>
      <c r="B37" s="172" t="s">
        <v>161</v>
      </c>
      <c r="C37" s="173">
        <v>0</v>
      </c>
      <c r="D37" s="173">
        <v>0</v>
      </c>
      <c r="E37" s="174">
        <f>SUM(E38:E39)</f>
        <v>0.08</v>
      </c>
      <c r="F37" s="173">
        <f>IFERROR(E37/D37*100,0)</f>
        <v>0</v>
      </c>
    </row>
    <row r="38" spans="1:6" x14ac:dyDescent="0.25">
      <c r="A38" s="175">
        <v>3431</v>
      </c>
      <c r="B38" s="176" t="s">
        <v>165</v>
      </c>
      <c r="C38" s="177"/>
      <c r="D38" s="177"/>
      <c r="E38" s="178">
        <v>0</v>
      </c>
      <c r="F38" s="177"/>
    </row>
    <row r="39" spans="1:6" x14ac:dyDescent="0.25">
      <c r="A39" s="175">
        <v>3433</v>
      </c>
      <c r="B39" s="176" t="s">
        <v>392</v>
      </c>
      <c r="C39" s="177"/>
      <c r="D39" s="177"/>
      <c r="E39" s="178">
        <v>0.08</v>
      </c>
      <c r="F39" s="177"/>
    </row>
    <row r="40" spans="1:6" x14ac:dyDescent="0.25">
      <c r="A40" s="171" t="s">
        <v>233</v>
      </c>
      <c r="B40" s="172" t="s">
        <v>234</v>
      </c>
      <c r="C40" s="173">
        <v>14530</v>
      </c>
      <c r="D40" s="173">
        <v>14530</v>
      </c>
      <c r="E40" s="174">
        <f>SUM(E41:E42)</f>
        <v>4413.8100000000004</v>
      </c>
      <c r="F40" s="173">
        <f t="shared" si="5"/>
        <v>30.377219545767382</v>
      </c>
    </row>
    <row r="41" spans="1:6" x14ac:dyDescent="0.25">
      <c r="A41" s="175">
        <v>4221</v>
      </c>
      <c r="B41" s="176" t="s">
        <v>242</v>
      </c>
      <c r="C41" s="177"/>
      <c r="D41" s="177"/>
      <c r="E41" s="178">
        <v>4413.8100000000004</v>
      </c>
      <c r="F41" s="177"/>
    </row>
    <row r="42" spans="1:6" x14ac:dyDescent="0.25">
      <c r="A42" s="175">
        <v>4227</v>
      </c>
      <c r="B42" s="176" t="s">
        <v>362</v>
      </c>
      <c r="C42" s="177"/>
      <c r="D42" s="177"/>
      <c r="E42" s="178">
        <v>0</v>
      </c>
      <c r="F42" s="177"/>
    </row>
    <row r="43" spans="1:6" x14ac:dyDescent="0.25">
      <c r="A43" s="180" t="s">
        <v>60</v>
      </c>
      <c r="B43" s="181" t="s">
        <v>61</v>
      </c>
      <c r="C43" s="161">
        <f>SUM(C44:C71)</f>
        <v>214435</v>
      </c>
      <c r="D43" s="161">
        <f>SUM(D44:D71)</f>
        <v>214435</v>
      </c>
      <c r="E43" s="162">
        <f>SUM(E44,E46,E68,E70,E73)</f>
        <v>54300.41</v>
      </c>
      <c r="F43" s="161">
        <f>E43/D43*100</f>
        <v>25.322549956863387</v>
      </c>
    </row>
    <row r="44" spans="1:6" x14ac:dyDescent="0.25">
      <c r="A44" s="171" t="s">
        <v>83</v>
      </c>
      <c r="B44" s="172" t="s">
        <v>84</v>
      </c>
      <c r="C44" s="173">
        <v>38143</v>
      </c>
      <c r="D44" s="173">
        <v>38143</v>
      </c>
      <c r="E44" s="174">
        <f>SUM(E45:E45)</f>
        <v>0</v>
      </c>
      <c r="F44" s="173">
        <f t="shared" ref="F44:F70" si="7">E44/D44*100</f>
        <v>0</v>
      </c>
    </row>
    <row r="45" spans="1:6" x14ac:dyDescent="0.25">
      <c r="A45" s="175">
        <v>3121</v>
      </c>
      <c r="B45" s="176" t="s">
        <v>583</v>
      </c>
      <c r="C45" s="177"/>
      <c r="D45" s="177"/>
      <c r="E45" s="178">
        <v>0</v>
      </c>
      <c r="F45" s="177"/>
    </row>
    <row r="46" spans="1:6" x14ac:dyDescent="0.25">
      <c r="A46" s="171" t="s">
        <v>98</v>
      </c>
      <c r="B46" s="172" t="s">
        <v>99</v>
      </c>
      <c r="C46" s="173">
        <v>129602</v>
      </c>
      <c r="D46" s="173">
        <v>129602</v>
      </c>
      <c r="E46" s="174">
        <f>SUM(E47:E67)</f>
        <v>32499.920000000002</v>
      </c>
      <c r="F46" s="173">
        <f t="shared" si="7"/>
        <v>25.07671177913921</v>
      </c>
    </row>
    <row r="47" spans="1:6" x14ac:dyDescent="0.25">
      <c r="A47" s="175">
        <v>3211</v>
      </c>
      <c r="B47" s="176" t="s">
        <v>103</v>
      </c>
      <c r="C47" s="177"/>
      <c r="D47" s="177"/>
      <c r="E47" s="178">
        <v>815.12</v>
      </c>
      <c r="F47" s="177"/>
    </row>
    <row r="48" spans="1:6" x14ac:dyDescent="0.25">
      <c r="A48" s="175">
        <v>3213</v>
      </c>
      <c r="B48" s="176" t="s">
        <v>107</v>
      </c>
      <c r="C48" s="177"/>
      <c r="D48" s="177"/>
      <c r="E48" s="178">
        <v>638</v>
      </c>
      <c r="F48" s="177"/>
    </row>
    <row r="49" spans="1:6" x14ac:dyDescent="0.25">
      <c r="A49" s="175">
        <v>3221</v>
      </c>
      <c r="B49" s="176" t="s">
        <v>113</v>
      </c>
      <c r="C49" s="177"/>
      <c r="D49" s="177"/>
      <c r="E49" s="178">
        <v>2234.5100000000002</v>
      </c>
      <c r="F49" s="177"/>
    </row>
    <row r="50" spans="1:6" x14ac:dyDescent="0.25">
      <c r="A50" s="175">
        <v>3222</v>
      </c>
      <c r="B50" s="176" t="s">
        <v>382</v>
      </c>
      <c r="C50" s="177"/>
      <c r="D50" s="177"/>
      <c r="E50" s="178">
        <v>2141.9899999999998</v>
      </c>
      <c r="F50" s="177"/>
    </row>
    <row r="51" spans="1:6" x14ac:dyDescent="0.25">
      <c r="A51" s="175">
        <v>3223</v>
      </c>
      <c r="B51" s="176" t="s">
        <v>115</v>
      </c>
      <c r="C51" s="177"/>
      <c r="D51" s="177"/>
      <c r="E51" s="178">
        <v>3192.66</v>
      </c>
      <c r="F51" s="177"/>
    </row>
    <row r="52" spans="1:6" x14ac:dyDescent="0.25">
      <c r="A52" s="175">
        <v>3224</v>
      </c>
      <c r="B52" s="176" t="s">
        <v>117</v>
      </c>
      <c r="C52" s="177"/>
      <c r="D52" s="177"/>
      <c r="E52" s="178">
        <v>1065.3</v>
      </c>
      <c r="F52" s="177"/>
    </row>
    <row r="53" spans="1:6" x14ac:dyDescent="0.25">
      <c r="A53" s="175">
        <v>3225</v>
      </c>
      <c r="B53" s="176" t="s">
        <v>119</v>
      </c>
      <c r="C53" s="177"/>
      <c r="D53" s="177"/>
      <c r="E53" s="178">
        <v>470.03</v>
      </c>
      <c r="F53" s="177"/>
    </row>
    <row r="54" spans="1:6" x14ac:dyDescent="0.25">
      <c r="A54" s="175">
        <v>3227</v>
      </c>
      <c r="B54" s="176" t="s">
        <v>121</v>
      </c>
      <c r="C54" s="177"/>
      <c r="D54" s="177"/>
      <c r="E54" s="178">
        <v>0</v>
      </c>
      <c r="F54" s="177"/>
    </row>
    <row r="55" spans="1:6" x14ac:dyDescent="0.25">
      <c r="A55" s="175">
        <v>3231</v>
      </c>
      <c r="B55" s="176" t="s">
        <v>125</v>
      </c>
      <c r="C55" s="177"/>
      <c r="D55" s="177"/>
      <c r="E55" s="178">
        <v>2132.21</v>
      </c>
      <c r="F55" s="177"/>
    </row>
    <row r="56" spans="1:6" x14ac:dyDescent="0.25">
      <c r="A56" s="175">
        <v>3232</v>
      </c>
      <c r="B56" s="176" t="s">
        <v>127</v>
      </c>
      <c r="C56" s="177"/>
      <c r="D56" s="177"/>
      <c r="E56" s="178">
        <v>933.09</v>
      </c>
      <c r="F56" s="177"/>
    </row>
    <row r="57" spans="1:6" x14ac:dyDescent="0.25">
      <c r="A57" s="175">
        <v>3233</v>
      </c>
      <c r="B57" s="176" t="s">
        <v>129</v>
      </c>
      <c r="C57" s="177"/>
      <c r="D57" s="177"/>
      <c r="E57" s="178">
        <v>875.25</v>
      </c>
      <c r="F57" s="177"/>
    </row>
    <row r="58" spans="1:6" x14ac:dyDescent="0.25">
      <c r="A58" s="175">
        <v>3234</v>
      </c>
      <c r="B58" s="176" t="s">
        <v>131</v>
      </c>
      <c r="C58" s="177"/>
      <c r="D58" s="177"/>
      <c r="E58" s="178">
        <v>3522.09</v>
      </c>
      <c r="F58" s="177"/>
    </row>
    <row r="59" spans="1:6" x14ac:dyDescent="0.25">
      <c r="A59" s="175">
        <v>3235</v>
      </c>
      <c r="B59" s="176" t="s">
        <v>133</v>
      </c>
      <c r="C59" s="177"/>
      <c r="D59" s="177"/>
      <c r="E59" s="178">
        <v>2381</v>
      </c>
      <c r="F59" s="177"/>
    </row>
    <row r="60" spans="1:6" x14ac:dyDescent="0.25">
      <c r="A60" s="175">
        <v>3236</v>
      </c>
      <c r="B60" s="176" t="s">
        <v>135</v>
      </c>
      <c r="C60" s="177"/>
      <c r="D60" s="177"/>
      <c r="E60" s="178">
        <v>2240</v>
      </c>
      <c r="F60" s="177"/>
    </row>
    <row r="61" spans="1:6" x14ac:dyDescent="0.25">
      <c r="A61" s="175">
        <v>3237</v>
      </c>
      <c r="B61" s="176" t="s">
        <v>137</v>
      </c>
      <c r="C61" s="177"/>
      <c r="D61" s="177"/>
      <c r="E61" s="178">
        <v>5944.88</v>
      </c>
      <c r="F61" s="177"/>
    </row>
    <row r="62" spans="1:6" x14ac:dyDescent="0.25">
      <c r="A62" s="175">
        <v>3238</v>
      </c>
      <c r="B62" s="176" t="s">
        <v>139</v>
      </c>
      <c r="C62" s="177"/>
      <c r="D62" s="177"/>
      <c r="E62" s="178">
        <v>1655.91</v>
      </c>
      <c r="F62" s="177"/>
    </row>
    <row r="63" spans="1:6" x14ac:dyDescent="0.25">
      <c r="A63" s="175">
        <v>3239</v>
      </c>
      <c r="B63" s="176" t="s">
        <v>141</v>
      </c>
      <c r="C63" s="177"/>
      <c r="D63" s="177"/>
      <c r="E63" s="178">
        <v>1088.08</v>
      </c>
      <c r="F63" s="177"/>
    </row>
    <row r="64" spans="1:6" x14ac:dyDescent="0.25">
      <c r="A64" s="175">
        <v>3293</v>
      </c>
      <c r="B64" s="176" t="s">
        <v>152</v>
      </c>
      <c r="C64" s="177"/>
      <c r="D64" s="177"/>
      <c r="E64" s="178">
        <v>0</v>
      </c>
      <c r="F64" s="177"/>
    </row>
    <row r="65" spans="1:6" x14ac:dyDescent="0.25">
      <c r="A65" s="175">
        <v>3294</v>
      </c>
      <c r="B65" s="176" t="s">
        <v>154</v>
      </c>
      <c r="C65" s="177"/>
      <c r="D65" s="177"/>
      <c r="E65" s="178">
        <v>911</v>
      </c>
      <c r="F65" s="177"/>
    </row>
    <row r="66" spans="1:6" x14ac:dyDescent="0.25">
      <c r="A66" s="175">
        <v>3295</v>
      </c>
      <c r="B66" s="176" t="s">
        <v>156</v>
      </c>
      <c r="C66" s="177"/>
      <c r="D66" s="177"/>
      <c r="E66" s="178">
        <v>0</v>
      </c>
      <c r="F66" s="177"/>
    </row>
    <row r="67" spans="1:6" x14ac:dyDescent="0.25">
      <c r="A67" s="175">
        <v>3299</v>
      </c>
      <c r="B67" s="176" t="s">
        <v>584</v>
      </c>
      <c r="C67" s="177"/>
      <c r="D67" s="177"/>
      <c r="E67" s="178">
        <v>258.8</v>
      </c>
      <c r="F67" s="177"/>
    </row>
    <row r="68" spans="1:6" x14ac:dyDescent="0.25">
      <c r="A68" s="171" t="s">
        <v>160</v>
      </c>
      <c r="B68" s="172" t="s">
        <v>161</v>
      </c>
      <c r="C68" s="173">
        <v>620</v>
      </c>
      <c r="D68" s="173">
        <v>620</v>
      </c>
      <c r="E68" s="174">
        <f>SUM(E69:E69)</f>
        <v>326.29000000000002</v>
      </c>
      <c r="F68" s="173">
        <f t="shared" si="7"/>
        <v>52.627419354838715</v>
      </c>
    </row>
    <row r="69" spans="1:6" x14ac:dyDescent="0.25">
      <c r="A69" s="175">
        <v>3431</v>
      </c>
      <c r="B69" s="176" t="s">
        <v>165</v>
      </c>
      <c r="C69" s="177"/>
      <c r="D69" s="177"/>
      <c r="E69" s="178">
        <v>326.29000000000002</v>
      </c>
      <c r="F69" s="177"/>
    </row>
    <row r="70" spans="1:6" x14ac:dyDescent="0.25">
      <c r="A70" s="171" t="s">
        <v>233</v>
      </c>
      <c r="B70" s="172" t="s">
        <v>234</v>
      </c>
      <c r="C70" s="173">
        <v>46070</v>
      </c>
      <c r="D70" s="173">
        <v>46070</v>
      </c>
      <c r="E70" s="174">
        <f>SUM(E71:E72)</f>
        <v>21419.200000000001</v>
      </c>
      <c r="F70" s="173">
        <f t="shared" si="7"/>
        <v>46.492728456696334</v>
      </c>
    </row>
    <row r="71" spans="1:6" x14ac:dyDescent="0.25">
      <c r="A71" s="175">
        <v>4221</v>
      </c>
      <c r="B71" s="176" t="s">
        <v>242</v>
      </c>
      <c r="C71" s="177"/>
      <c r="D71" s="177"/>
      <c r="E71" s="178">
        <v>17268.89</v>
      </c>
      <c r="F71" s="177"/>
    </row>
    <row r="72" spans="1:6" x14ac:dyDescent="0.25">
      <c r="A72" s="175">
        <v>4227</v>
      </c>
      <c r="B72" s="176" t="s">
        <v>362</v>
      </c>
      <c r="C72" s="177"/>
      <c r="D72" s="177"/>
      <c r="E72" s="178">
        <v>4150.3100000000004</v>
      </c>
      <c r="F72" s="177"/>
    </row>
    <row r="73" spans="1:6" x14ac:dyDescent="0.25">
      <c r="A73" s="171" t="s">
        <v>60</v>
      </c>
      <c r="B73" s="172" t="s">
        <v>465</v>
      </c>
      <c r="C73" s="173">
        <v>0</v>
      </c>
      <c r="D73" s="173">
        <v>0</v>
      </c>
      <c r="E73" s="174">
        <f>SUM(E74)</f>
        <v>55</v>
      </c>
      <c r="F73" s="173">
        <f>IFERROR(E73/D73*100,0)</f>
        <v>0</v>
      </c>
    </row>
    <row r="74" spans="1:6" x14ac:dyDescent="0.25">
      <c r="A74" s="175">
        <v>4312</v>
      </c>
      <c r="B74" s="176" t="s">
        <v>469</v>
      </c>
      <c r="C74" s="177"/>
      <c r="D74" s="177"/>
      <c r="E74" s="178">
        <v>55</v>
      </c>
      <c r="F74" s="177"/>
    </row>
    <row r="75" spans="1:6" x14ac:dyDescent="0.25">
      <c r="A75" s="180">
        <v>5011</v>
      </c>
      <c r="B75" s="181" t="s">
        <v>586</v>
      </c>
      <c r="C75" s="162">
        <f t="shared" ref="C75:D75" si="8">SUM(C76,C80)</f>
        <v>0</v>
      </c>
      <c r="D75" s="162">
        <f t="shared" si="8"/>
        <v>0</v>
      </c>
      <c r="E75" s="162">
        <f>SUM(E76,E80)</f>
        <v>22087.78</v>
      </c>
      <c r="F75" s="161">
        <f>IFERROR(E75/D75*100,0)</f>
        <v>0</v>
      </c>
    </row>
    <row r="76" spans="1:6" x14ac:dyDescent="0.25">
      <c r="A76" s="171">
        <v>31</v>
      </c>
      <c r="B76" s="172" t="s">
        <v>585</v>
      </c>
      <c r="C76" s="173">
        <v>0</v>
      </c>
      <c r="D76" s="173">
        <v>0</v>
      </c>
      <c r="E76" s="174">
        <f>SUM(E77:E79)</f>
        <v>18773.21</v>
      </c>
      <c r="F76" s="173">
        <f>IFERROR(E76/D76*100,0)</f>
        <v>0</v>
      </c>
    </row>
    <row r="77" spans="1:6" x14ac:dyDescent="0.25">
      <c r="A77" s="175">
        <v>3111</v>
      </c>
      <c r="B77" s="176" t="s">
        <v>88</v>
      </c>
      <c r="C77" s="177"/>
      <c r="D77" s="177"/>
      <c r="E77" s="178">
        <v>15770.98</v>
      </c>
      <c r="F77" s="177"/>
    </row>
    <row r="78" spans="1:6" x14ac:dyDescent="0.25">
      <c r="A78" s="175">
        <v>3121</v>
      </c>
      <c r="B78" s="176" t="s">
        <v>92</v>
      </c>
      <c r="C78" s="177"/>
      <c r="D78" s="177"/>
      <c r="E78" s="178">
        <v>400</v>
      </c>
      <c r="F78" s="177"/>
    </row>
    <row r="79" spans="1:6" x14ac:dyDescent="0.25">
      <c r="A79" s="175">
        <v>3132</v>
      </c>
      <c r="B79" s="176" t="s">
        <v>97</v>
      </c>
      <c r="C79" s="177"/>
      <c r="D79" s="177"/>
      <c r="E79" s="178">
        <v>2602.23</v>
      </c>
      <c r="F79" s="177"/>
    </row>
    <row r="80" spans="1:6" x14ac:dyDescent="0.25">
      <c r="A80" s="171" t="s">
        <v>98</v>
      </c>
      <c r="B80" s="172" t="s">
        <v>99</v>
      </c>
      <c r="C80" s="173">
        <v>0</v>
      </c>
      <c r="D80" s="173">
        <v>0</v>
      </c>
      <c r="E80" s="174">
        <f>SUM(E81:E90)</f>
        <v>3314.5699999999997</v>
      </c>
      <c r="F80" s="173"/>
    </row>
    <row r="81" spans="1:6" x14ac:dyDescent="0.25">
      <c r="A81" s="175">
        <v>3211</v>
      </c>
      <c r="B81" s="176" t="s">
        <v>103</v>
      </c>
      <c r="C81" s="177"/>
      <c r="D81" s="177"/>
      <c r="E81" s="178">
        <v>2224.4899999999998</v>
      </c>
      <c r="F81" s="177"/>
    </row>
    <row r="82" spans="1:6" x14ac:dyDescent="0.25">
      <c r="A82" s="175">
        <v>3213</v>
      </c>
      <c r="B82" s="176" t="s">
        <v>107</v>
      </c>
      <c r="C82" s="177"/>
      <c r="D82" s="177"/>
      <c r="E82" s="178">
        <v>0</v>
      </c>
      <c r="F82" s="177"/>
    </row>
    <row r="83" spans="1:6" x14ac:dyDescent="0.25">
      <c r="A83" s="175">
        <v>3221</v>
      </c>
      <c r="B83" s="176" t="s">
        <v>113</v>
      </c>
      <c r="C83" s="177"/>
      <c r="D83" s="177"/>
      <c r="E83" s="178">
        <v>0</v>
      </c>
      <c r="F83" s="177"/>
    </row>
    <row r="84" spans="1:6" x14ac:dyDescent="0.25">
      <c r="A84" s="175">
        <v>3222</v>
      </c>
      <c r="B84" s="176" t="s">
        <v>382</v>
      </c>
      <c r="C84" s="177"/>
      <c r="D84" s="177"/>
      <c r="E84" s="178">
        <v>0</v>
      </c>
      <c r="F84" s="177"/>
    </row>
    <row r="85" spans="1:6" x14ac:dyDescent="0.25">
      <c r="A85" s="175">
        <v>3223</v>
      </c>
      <c r="B85" s="176" t="s">
        <v>115</v>
      </c>
      <c r="C85" s="177"/>
      <c r="D85" s="177"/>
      <c r="E85" s="178">
        <v>0</v>
      </c>
      <c r="F85" s="177"/>
    </row>
    <row r="86" spans="1:6" x14ac:dyDescent="0.25">
      <c r="A86" s="175">
        <v>3224</v>
      </c>
      <c r="B86" s="176" t="s">
        <v>117</v>
      </c>
      <c r="C86" s="177"/>
      <c r="D86" s="177"/>
      <c r="E86" s="178">
        <v>0</v>
      </c>
      <c r="F86" s="177"/>
    </row>
    <row r="87" spans="1:6" x14ac:dyDescent="0.25">
      <c r="A87" s="175">
        <v>3225</v>
      </c>
      <c r="B87" s="176" t="s">
        <v>119</v>
      </c>
      <c r="C87" s="177"/>
      <c r="D87" s="177"/>
      <c r="E87" s="178">
        <v>351.25</v>
      </c>
      <c r="F87" s="177"/>
    </row>
    <row r="88" spans="1:6" x14ac:dyDescent="0.25">
      <c r="A88" s="175">
        <v>3231</v>
      </c>
      <c r="B88" s="176" t="s">
        <v>125</v>
      </c>
      <c r="C88" s="177"/>
      <c r="D88" s="177"/>
      <c r="E88" s="178">
        <v>0</v>
      </c>
      <c r="F88" s="177"/>
    </row>
    <row r="89" spans="1:6" x14ac:dyDescent="0.25">
      <c r="A89" s="175">
        <v>3235</v>
      </c>
      <c r="B89" s="176" t="s">
        <v>133</v>
      </c>
      <c r="C89" s="177"/>
      <c r="D89" s="177"/>
      <c r="E89" s="178">
        <v>197.5</v>
      </c>
      <c r="F89" s="177"/>
    </row>
    <row r="90" spans="1:6" x14ac:dyDescent="0.25">
      <c r="A90" s="175">
        <v>3293</v>
      </c>
      <c r="B90" s="176" t="s">
        <v>152</v>
      </c>
      <c r="C90" s="177"/>
      <c r="D90" s="177"/>
      <c r="E90" s="178">
        <v>541.33000000000004</v>
      </c>
      <c r="F90" s="177"/>
    </row>
    <row r="91" spans="1:6" x14ac:dyDescent="0.25">
      <c r="A91" s="180">
        <v>5043</v>
      </c>
      <c r="B91" s="181" t="s">
        <v>587</v>
      </c>
      <c r="C91" s="161">
        <f>SUM(C92)</f>
        <v>250000</v>
      </c>
      <c r="D91" s="161">
        <f>SUM(D92)</f>
        <v>250000</v>
      </c>
      <c r="E91" s="162">
        <f>SUM(E92)</f>
        <v>140435.71</v>
      </c>
      <c r="F91" s="161">
        <f>E91/D91*100</f>
        <v>56.174284</v>
      </c>
    </row>
    <row r="92" spans="1:6" x14ac:dyDescent="0.25">
      <c r="A92" s="171" t="s">
        <v>98</v>
      </c>
      <c r="B92" s="172" t="s">
        <v>99</v>
      </c>
      <c r="C92" s="173">
        <v>250000</v>
      </c>
      <c r="D92" s="173">
        <v>250000</v>
      </c>
      <c r="E92" s="174">
        <f>SUM(E93:E100)</f>
        <v>140435.71</v>
      </c>
      <c r="F92" s="173">
        <f>E92/D92*100</f>
        <v>56.174284</v>
      </c>
    </row>
    <row r="93" spans="1:6" x14ac:dyDescent="0.25">
      <c r="A93" s="175">
        <v>3221</v>
      </c>
      <c r="B93" s="176" t="s">
        <v>113</v>
      </c>
      <c r="C93" s="177"/>
      <c r="D93" s="177"/>
      <c r="E93" s="178">
        <v>7407.91</v>
      </c>
      <c r="F93" s="177"/>
    </row>
    <row r="94" spans="1:6" x14ac:dyDescent="0.25">
      <c r="A94" s="175">
        <v>3223</v>
      </c>
      <c r="B94" s="176" t="s">
        <v>115</v>
      </c>
      <c r="C94" s="177"/>
      <c r="D94" s="177"/>
      <c r="E94" s="178">
        <v>115799.21</v>
      </c>
      <c r="F94" s="177"/>
    </row>
    <row r="95" spans="1:6" x14ac:dyDescent="0.25">
      <c r="A95" s="175">
        <v>3224</v>
      </c>
      <c r="B95" s="176" t="s">
        <v>117</v>
      </c>
      <c r="C95" s="177"/>
      <c r="D95" s="177"/>
      <c r="E95" s="178">
        <v>709.62</v>
      </c>
      <c r="F95" s="177"/>
    </row>
    <row r="96" spans="1:6" x14ac:dyDescent="0.25">
      <c r="A96" s="175">
        <v>3231</v>
      </c>
      <c r="B96" s="176" t="s">
        <v>125</v>
      </c>
      <c r="C96" s="177"/>
      <c r="D96" s="177"/>
      <c r="E96" s="178">
        <v>1144.19</v>
      </c>
      <c r="F96" s="177"/>
    </row>
    <row r="97" spans="1:6" x14ac:dyDescent="0.25">
      <c r="A97" s="175">
        <v>3232</v>
      </c>
      <c r="B97" s="176" t="s">
        <v>127</v>
      </c>
      <c r="C97" s="177"/>
      <c r="D97" s="177"/>
      <c r="E97" s="178">
        <v>4717.13</v>
      </c>
      <c r="F97" s="177"/>
    </row>
    <row r="98" spans="1:6" x14ac:dyDescent="0.25">
      <c r="A98" s="175">
        <v>3234</v>
      </c>
      <c r="B98" s="176" t="s">
        <v>131</v>
      </c>
      <c r="C98" s="177"/>
      <c r="D98" s="177"/>
      <c r="E98" s="178">
        <v>8138.57</v>
      </c>
      <c r="F98" s="177"/>
    </row>
    <row r="99" spans="1:6" x14ac:dyDescent="0.25">
      <c r="A99" s="175">
        <v>3238</v>
      </c>
      <c r="B99" s="176" t="s">
        <v>139</v>
      </c>
      <c r="C99" s="177"/>
      <c r="D99" s="177"/>
      <c r="E99" s="178">
        <v>2455.36</v>
      </c>
      <c r="F99" s="177"/>
    </row>
    <row r="100" spans="1:6" x14ac:dyDescent="0.25">
      <c r="A100" s="175">
        <v>3295</v>
      </c>
      <c r="B100" s="176" t="s">
        <v>156</v>
      </c>
      <c r="C100" s="177"/>
      <c r="D100" s="177"/>
      <c r="E100" s="178">
        <v>63.72</v>
      </c>
      <c r="F100" s="177"/>
    </row>
    <row r="101" spans="1:6" x14ac:dyDescent="0.25">
      <c r="A101" s="180">
        <v>51000</v>
      </c>
      <c r="B101" s="181" t="s">
        <v>569</v>
      </c>
      <c r="C101" s="161">
        <f t="shared" ref="C101:D101" si="9">SUM(C102)</f>
        <v>0</v>
      </c>
      <c r="D101" s="161">
        <f t="shared" si="9"/>
        <v>0</v>
      </c>
      <c r="E101" s="162">
        <f>SUM(E102)</f>
        <v>5230</v>
      </c>
      <c r="F101" s="161">
        <f>IFERROR(E101/D101*100,0)</f>
        <v>0</v>
      </c>
    </row>
    <row r="102" spans="1:6" x14ac:dyDescent="0.25">
      <c r="A102" s="171" t="s">
        <v>98</v>
      </c>
      <c r="B102" s="172" t="s">
        <v>99</v>
      </c>
      <c r="C102" s="173">
        <v>0</v>
      </c>
      <c r="D102" s="173">
        <v>0</v>
      </c>
      <c r="E102" s="174">
        <f>SUM(E103:E103)</f>
        <v>5230</v>
      </c>
      <c r="F102" s="173">
        <f>IFERROR(E102/D102*100,0)</f>
        <v>0</v>
      </c>
    </row>
    <row r="103" spans="1:6" x14ac:dyDescent="0.25">
      <c r="A103" s="175">
        <v>3213</v>
      </c>
      <c r="B103" s="176" t="s">
        <v>107</v>
      </c>
      <c r="C103" s="177"/>
      <c r="D103" s="177"/>
      <c r="E103" s="178">
        <v>5230</v>
      </c>
      <c r="F103" s="177"/>
    </row>
    <row r="104" spans="1:6" x14ac:dyDescent="0.25">
      <c r="A104" s="180" t="s">
        <v>75</v>
      </c>
      <c r="B104" s="181" t="s">
        <v>76</v>
      </c>
      <c r="C104" s="161">
        <f>SUM(C105:C112)</f>
        <v>48840</v>
      </c>
      <c r="D104" s="161">
        <f>SUM(D105:D112)</f>
        <v>48840</v>
      </c>
      <c r="E104" s="162">
        <f>SUM(E105,E109,E112)</f>
        <v>13689.660000000002</v>
      </c>
      <c r="F104" s="161">
        <f>E104/D104*100</f>
        <v>28.029606879606884</v>
      </c>
    </row>
    <row r="105" spans="1:6" x14ac:dyDescent="0.25">
      <c r="A105" s="171" t="s">
        <v>83</v>
      </c>
      <c r="B105" s="172" t="s">
        <v>84</v>
      </c>
      <c r="C105" s="173">
        <v>17971</v>
      </c>
      <c r="D105" s="173">
        <v>17971</v>
      </c>
      <c r="E105" s="174">
        <f>SUM(E106:E108)</f>
        <v>4054.2200000000003</v>
      </c>
      <c r="F105" s="173">
        <f t="shared" ref="F105:F112" si="10">E105/D105*100</f>
        <v>22.559790774024819</v>
      </c>
    </row>
    <row r="106" spans="1:6" x14ac:dyDescent="0.25">
      <c r="A106" s="175">
        <v>3111</v>
      </c>
      <c r="B106" s="176" t="s">
        <v>88</v>
      </c>
      <c r="C106" s="177"/>
      <c r="D106" s="177"/>
      <c r="E106" s="178">
        <v>3222.51</v>
      </c>
      <c r="F106" s="177"/>
    </row>
    <row r="107" spans="1:6" x14ac:dyDescent="0.25">
      <c r="A107" s="175">
        <v>3121</v>
      </c>
      <c r="B107" s="176" t="s">
        <v>92</v>
      </c>
      <c r="C107" s="177"/>
      <c r="D107" s="177"/>
      <c r="E107" s="178">
        <v>300</v>
      </c>
      <c r="F107" s="177"/>
    </row>
    <row r="108" spans="1:6" x14ac:dyDescent="0.25">
      <c r="A108" s="175">
        <v>3132</v>
      </c>
      <c r="B108" s="176" t="s">
        <v>97</v>
      </c>
      <c r="C108" s="177"/>
      <c r="D108" s="177"/>
      <c r="E108" s="178">
        <v>531.71</v>
      </c>
      <c r="F108" s="177"/>
    </row>
    <row r="109" spans="1:6" x14ac:dyDescent="0.25">
      <c r="A109" s="171" t="s">
        <v>98</v>
      </c>
      <c r="B109" s="172" t="s">
        <v>99</v>
      </c>
      <c r="C109" s="173">
        <v>17594</v>
      </c>
      <c r="D109" s="173">
        <v>17594</v>
      </c>
      <c r="E109" s="174">
        <f>SUM(E110:E111)</f>
        <v>7470.43</v>
      </c>
      <c r="F109" s="173">
        <f t="shared" si="10"/>
        <v>42.460100034102538</v>
      </c>
    </row>
    <row r="110" spans="1:6" x14ac:dyDescent="0.25">
      <c r="A110" s="175">
        <v>3223</v>
      </c>
      <c r="B110" s="176" t="s">
        <v>115</v>
      </c>
      <c r="C110" s="177"/>
      <c r="D110" s="177"/>
      <c r="E110" s="178">
        <v>7411.96</v>
      </c>
      <c r="F110" s="177"/>
    </row>
    <row r="111" spans="1:6" x14ac:dyDescent="0.25">
      <c r="A111" s="175">
        <v>3236</v>
      </c>
      <c r="B111" s="176" t="s">
        <v>135</v>
      </c>
      <c r="C111" s="177"/>
      <c r="D111" s="177"/>
      <c r="E111" s="178">
        <v>58.47</v>
      </c>
      <c r="F111" s="177"/>
    </row>
    <row r="112" spans="1:6" x14ac:dyDescent="0.25">
      <c r="A112" s="171" t="s">
        <v>60</v>
      </c>
      <c r="B112" s="172" t="s">
        <v>465</v>
      </c>
      <c r="C112" s="173">
        <v>13275</v>
      </c>
      <c r="D112" s="173">
        <v>13275</v>
      </c>
      <c r="E112" s="174">
        <f>SUM(E113)</f>
        <v>2165.0100000000002</v>
      </c>
      <c r="F112" s="173">
        <f t="shared" si="10"/>
        <v>16.308926553672318</v>
      </c>
    </row>
    <row r="113" spans="1:6" x14ac:dyDescent="0.25">
      <c r="A113" s="175">
        <v>4312</v>
      </c>
      <c r="B113" s="176" t="s">
        <v>469</v>
      </c>
      <c r="C113" s="177"/>
      <c r="D113" s="177"/>
      <c r="E113" s="178">
        <v>2165.0100000000002</v>
      </c>
      <c r="F113" s="177"/>
    </row>
  </sheetData>
  <mergeCells count="4">
    <mergeCell ref="A3:F3"/>
    <mergeCell ref="A4:F4"/>
    <mergeCell ref="A7:B7"/>
    <mergeCell ref="A8:B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SVKST-II.POSEBNI DIO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Mrđen Marija</cp:lastModifiedBy>
  <cp:lastPrinted>2026-07-15T10:24:26Z</cp:lastPrinted>
  <dcterms:created xsi:type="dcterms:W3CDTF">2024-02-22T20:30:43Z</dcterms:created>
  <dcterms:modified xsi:type="dcterms:W3CDTF">2026-07-15T10:24:51Z</dcterms:modified>
</cp:coreProperties>
</file>