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8000118\Documents\UPRAVNO VIJEĆE\2026\03-2026\"/>
    </mc:Choice>
  </mc:AlternateContent>
  <xr:revisionPtr revIDLastSave="0" documentId="8_{A6F9C15C-82EF-47C0-A79D-CFD8D635A4E5}" xr6:coauthVersionLast="37" xr6:coauthVersionMax="37" xr10:uidLastSave="{00000000-0000-0000-0000-000000000000}"/>
  <bookViews>
    <workbookView xWindow="0" yWindow="0" windowWidth="28800" windowHeight="12225" activeTab="2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2524" sheetId="14" r:id="rId8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J27" i="1"/>
  <c r="F27" i="1"/>
  <c r="G27" i="1"/>
  <c r="I27" i="1"/>
  <c r="H27" i="1"/>
  <c r="J16" i="1"/>
  <c r="I26" i="1"/>
  <c r="I23" i="1"/>
  <c r="F126" i="6"/>
  <c r="F26" i="1"/>
  <c r="E128" i="14"/>
  <c r="F128" i="14" s="1"/>
  <c r="E127" i="14"/>
  <c r="F127" i="14" s="1"/>
  <c r="D127" i="14"/>
  <c r="C127" i="14"/>
  <c r="E125" i="14"/>
  <c r="F125" i="14" s="1"/>
  <c r="E122" i="14"/>
  <c r="F122" i="14" s="1"/>
  <c r="E105" i="14"/>
  <c r="E100" i="14" s="1"/>
  <c r="F100" i="14" s="1"/>
  <c r="E101" i="14"/>
  <c r="F101" i="14" s="1"/>
  <c r="D100" i="14"/>
  <c r="C100" i="14"/>
  <c r="E98" i="14"/>
  <c r="F98" i="14" s="1"/>
  <c r="E93" i="14"/>
  <c r="F93" i="14" s="1"/>
  <c r="E91" i="14"/>
  <c r="F91" i="14" s="1"/>
  <c r="E89" i="14"/>
  <c r="F89" i="14" s="1"/>
  <c r="E67" i="14"/>
  <c r="F67" i="14" s="1"/>
  <c r="E64" i="14"/>
  <c r="F64" i="14" s="1"/>
  <c r="E63" i="14"/>
  <c r="F63" i="14" s="1"/>
  <c r="D63" i="14"/>
  <c r="C63" i="14"/>
  <c r="E60" i="14"/>
  <c r="F60" i="14" s="1"/>
  <c r="E58" i="14"/>
  <c r="F58" i="14" s="1"/>
  <c r="E55" i="14"/>
  <c r="F55" i="14" s="1"/>
  <c r="E42" i="14"/>
  <c r="F42" i="14" s="1"/>
  <c r="E40" i="14"/>
  <c r="F40" i="14" s="1"/>
  <c r="D39" i="14"/>
  <c r="D38" i="14" s="1"/>
  <c r="C39" i="14"/>
  <c r="C38" i="14" s="1"/>
  <c r="E35" i="14"/>
  <c r="F35" i="14" s="1"/>
  <c r="E34" i="14"/>
  <c r="F34" i="14" s="1"/>
  <c r="D34" i="14"/>
  <c r="D33" i="14" s="1"/>
  <c r="C34" i="14"/>
  <c r="C33" i="14" s="1"/>
  <c r="E33" i="14"/>
  <c r="F33" i="14" s="1"/>
  <c r="E31" i="14"/>
  <c r="F31" i="14" s="1"/>
  <c r="E28" i="14"/>
  <c r="F28" i="14" s="1"/>
  <c r="E24" i="14"/>
  <c r="F24" i="14" s="1"/>
  <c r="E23" i="14"/>
  <c r="E22" i="14" s="1"/>
  <c r="D23" i="14"/>
  <c r="D22" i="14" s="1"/>
  <c r="C23" i="14"/>
  <c r="C22" i="14" s="1"/>
  <c r="E18" i="14"/>
  <c r="F18" i="14" s="1"/>
  <c r="E14" i="14"/>
  <c r="F14" i="14" s="1"/>
  <c r="E13" i="14"/>
  <c r="E12" i="14" s="1"/>
  <c r="D13" i="14"/>
  <c r="D12" i="14" s="1"/>
  <c r="C13" i="14"/>
  <c r="C12" i="14" s="1"/>
  <c r="C11" i="14" s="1"/>
  <c r="C10" i="14" s="1"/>
  <c r="C9" i="14" s="1"/>
  <c r="D11" i="14" l="1"/>
  <c r="D10" i="14" s="1"/>
  <c r="D9" i="14" s="1"/>
  <c r="F105" i="14"/>
  <c r="E39" i="14"/>
  <c r="F13" i="14"/>
  <c r="F12" i="14" s="1"/>
  <c r="F23" i="14"/>
  <c r="F22" i="14" s="1"/>
  <c r="E38" i="14" l="1"/>
  <c r="F39" i="14"/>
  <c r="F38" i="14" l="1"/>
  <c r="E11" i="14"/>
  <c r="F11" i="14" l="1"/>
  <c r="E10" i="14"/>
  <c r="E9" i="14" l="1"/>
  <c r="F9" i="14" s="1"/>
  <c r="F10" i="14"/>
  <c r="I24" i="1" l="1"/>
  <c r="F59" i="2" l="1"/>
  <c r="C59" i="2"/>
  <c r="C35" i="7" l="1"/>
  <c r="K25" i="1" l="1"/>
  <c r="J25" i="1"/>
  <c r="K24" i="1"/>
  <c r="J24" i="1"/>
  <c r="E10" i="8" l="1"/>
  <c r="D10" i="8"/>
  <c r="F10" i="8"/>
  <c r="F11" i="8"/>
  <c r="E11" i="8"/>
  <c r="H11" i="8" s="1"/>
  <c r="D11" i="8"/>
  <c r="C11" i="8"/>
  <c r="G11" i="8" s="1"/>
  <c r="C13" i="8"/>
  <c r="F14" i="8"/>
  <c r="F13" i="8" s="1"/>
  <c r="E14" i="8"/>
  <c r="E13" i="8" s="1"/>
  <c r="D14" i="8"/>
  <c r="C14" i="8"/>
  <c r="F16" i="8"/>
  <c r="E16" i="8"/>
  <c r="D16" i="8"/>
  <c r="C16" i="8"/>
  <c r="F18" i="8"/>
  <c r="G18" i="8" s="1"/>
  <c r="E18" i="8"/>
  <c r="H18" i="8" s="1"/>
  <c r="D18" i="8"/>
  <c r="D13" i="8" s="1"/>
  <c r="C18" i="8"/>
  <c r="H19" i="8"/>
  <c r="G19" i="8"/>
  <c r="H17" i="8"/>
  <c r="G17" i="8"/>
  <c r="H16" i="8"/>
  <c r="G16" i="8"/>
  <c r="H15" i="8"/>
  <c r="G15" i="8"/>
  <c r="H12" i="8"/>
  <c r="G12" i="8"/>
  <c r="E17" i="7"/>
  <c r="H22" i="1" s="1"/>
  <c r="D17" i="7"/>
  <c r="G22" i="1" s="1"/>
  <c r="F19" i="7"/>
  <c r="F18" i="7" s="1"/>
  <c r="C19" i="7"/>
  <c r="G19" i="7" s="1"/>
  <c r="F24" i="7"/>
  <c r="H24" i="7" s="1"/>
  <c r="C24" i="7"/>
  <c r="F22" i="7"/>
  <c r="G22" i="7" s="1"/>
  <c r="H22" i="7"/>
  <c r="C22" i="7"/>
  <c r="H26" i="7"/>
  <c r="G26" i="7"/>
  <c r="H25" i="7"/>
  <c r="G25" i="7"/>
  <c r="H23" i="7"/>
  <c r="G23" i="7"/>
  <c r="H21" i="7"/>
  <c r="G21" i="7"/>
  <c r="H20" i="7"/>
  <c r="G20" i="7"/>
  <c r="H19" i="7"/>
  <c r="G14" i="8" l="1"/>
  <c r="H14" i="8"/>
  <c r="C18" i="7"/>
  <c r="C10" i="8"/>
  <c r="G10" i="8"/>
  <c r="H10" i="8"/>
  <c r="H13" i="8"/>
  <c r="G13" i="8"/>
  <c r="G24" i="7"/>
  <c r="F14" i="7" l="1"/>
  <c r="F12" i="7"/>
  <c r="F11" i="7" s="1"/>
  <c r="E10" i="7"/>
  <c r="H21" i="1" s="1"/>
  <c r="D10" i="7"/>
  <c r="G21" i="1" s="1"/>
  <c r="C12" i="7"/>
  <c r="C11" i="7" s="1"/>
  <c r="F15" i="7"/>
  <c r="C15" i="7"/>
  <c r="C14" i="7" s="1"/>
  <c r="K21" i="1" l="1"/>
  <c r="C10" i="7"/>
  <c r="F21" i="1" s="1"/>
  <c r="F10" i="7"/>
  <c r="I21" i="1" s="1"/>
  <c r="J21" i="1" s="1"/>
  <c r="F28" i="7"/>
  <c r="F27" i="7" s="1"/>
  <c r="H27" i="7" s="1"/>
  <c r="C28" i="7"/>
  <c r="F30" i="7"/>
  <c r="C30" i="7"/>
  <c r="G30" i="7" s="1"/>
  <c r="F32" i="7"/>
  <c r="C32" i="7"/>
  <c r="F33" i="7"/>
  <c r="H33" i="7" s="1"/>
  <c r="C33" i="7"/>
  <c r="G33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C10" i="10"/>
  <c r="F13" i="10"/>
  <c r="F10" i="10" s="1"/>
  <c r="E13" i="10"/>
  <c r="H13" i="10" s="1"/>
  <c r="D13" i="10"/>
  <c r="D10" i="10" s="1"/>
  <c r="C13" i="10"/>
  <c r="F11" i="10"/>
  <c r="E11" i="10"/>
  <c r="H11" i="10" s="1"/>
  <c r="D11" i="10"/>
  <c r="C11" i="10"/>
  <c r="G11" i="10" s="1"/>
  <c r="H14" i="10"/>
  <c r="G14" i="10"/>
  <c r="H12" i="10"/>
  <c r="G12" i="10"/>
  <c r="F11" i="4"/>
  <c r="E11" i="4"/>
  <c r="D11" i="4"/>
  <c r="C11" i="4"/>
  <c r="F13" i="4"/>
  <c r="E13" i="4"/>
  <c r="H13" i="4" s="1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G23" i="4" s="1"/>
  <c r="F25" i="4"/>
  <c r="E25" i="4"/>
  <c r="D25" i="4"/>
  <c r="C25" i="4"/>
  <c r="F28" i="4"/>
  <c r="E28" i="4"/>
  <c r="D28" i="4"/>
  <c r="C28" i="4"/>
  <c r="F31" i="4"/>
  <c r="E31" i="4"/>
  <c r="D31" i="4"/>
  <c r="C31" i="4"/>
  <c r="G31" i="4" s="1"/>
  <c r="F33" i="4"/>
  <c r="E33" i="4"/>
  <c r="D33" i="4"/>
  <c r="C33" i="4"/>
  <c r="F35" i="4"/>
  <c r="E35" i="4"/>
  <c r="D35" i="4"/>
  <c r="C35" i="4"/>
  <c r="F41" i="4"/>
  <c r="H41" i="4" s="1"/>
  <c r="E41" i="4"/>
  <c r="D41" i="4"/>
  <c r="C41" i="4"/>
  <c r="G41" i="4" s="1"/>
  <c r="F43" i="4"/>
  <c r="E43" i="4"/>
  <c r="D43" i="4"/>
  <c r="C43" i="4"/>
  <c r="G43" i="4" s="1"/>
  <c r="D45" i="4"/>
  <c r="E45" i="4"/>
  <c r="F45" i="4"/>
  <c r="H45" i="4" s="1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H33" i="4" l="1"/>
  <c r="F27" i="4"/>
  <c r="G27" i="4" s="1"/>
  <c r="G33" i="4"/>
  <c r="H17" i="4"/>
  <c r="G13" i="4"/>
  <c r="E27" i="4"/>
  <c r="H25" i="4"/>
  <c r="E10" i="10"/>
  <c r="H10" i="10" s="1"/>
  <c r="G28" i="7"/>
  <c r="H28" i="7"/>
  <c r="C27" i="7"/>
  <c r="G27" i="7" s="1"/>
  <c r="F17" i="7"/>
  <c r="I22" i="1" s="1"/>
  <c r="K22" i="1" s="1"/>
  <c r="G35" i="4"/>
  <c r="G28" i="4"/>
  <c r="G17" i="4"/>
  <c r="G11" i="4"/>
  <c r="D27" i="4"/>
  <c r="G13" i="10"/>
  <c r="H32" i="7"/>
  <c r="G32" i="7"/>
  <c r="C17" i="7"/>
  <c r="H35" i="7"/>
  <c r="G10" i="10"/>
  <c r="D10" i="4"/>
  <c r="G45" i="4"/>
  <c r="H43" i="4"/>
  <c r="H35" i="4"/>
  <c r="H31" i="4"/>
  <c r="H23" i="4"/>
  <c r="H15" i="4"/>
  <c r="H11" i="4"/>
  <c r="C27" i="4"/>
  <c r="F10" i="4"/>
  <c r="C10" i="4"/>
  <c r="E10" i="4"/>
  <c r="H10" i="4" s="1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G83" i="6" s="1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E10" i="2" s="1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H34" i="2" s="1"/>
  <c r="C35" i="2"/>
  <c r="C34" i="2" s="1"/>
  <c r="F42" i="2"/>
  <c r="C42" i="2"/>
  <c r="F46" i="2"/>
  <c r="C46" i="2"/>
  <c r="F48" i="2"/>
  <c r="C48" i="2"/>
  <c r="C45" i="2" s="1"/>
  <c r="F52" i="2"/>
  <c r="F51" i="2" s="1"/>
  <c r="H51" i="2" s="1"/>
  <c r="C52" i="2"/>
  <c r="F55" i="2"/>
  <c r="C55" i="2"/>
  <c r="C51" i="2" s="1"/>
  <c r="G64" i="2"/>
  <c r="F63" i="2"/>
  <c r="F58" i="2" s="1"/>
  <c r="C63" i="2"/>
  <c r="C58" i="2" s="1"/>
  <c r="F66" i="2"/>
  <c r="C66" i="2"/>
  <c r="C65" i="2" s="1"/>
  <c r="F68" i="2"/>
  <c r="C68" i="2"/>
  <c r="E70" i="2"/>
  <c r="H11" i="1" s="1"/>
  <c r="D70" i="2"/>
  <c r="G11" i="1" s="1"/>
  <c r="F72" i="2"/>
  <c r="C72" i="2"/>
  <c r="F74" i="2"/>
  <c r="F71" i="2" s="1"/>
  <c r="C74" i="2"/>
  <c r="G78" i="2"/>
  <c r="F77" i="2"/>
  <c r="C77" i="2"/>
  <c r="H27" i="4" l="1"/>
  <c r="G10" i="4"/>
  <c r="F45" i="2"/>
  <c r="G45" i="2" s="1"/>
  <c r="G34" i="2"/>
  <c r="F12" i="2"/>
  <c r="H12" i="2" s="1"/>
  <c r="H58" i="2"/>
  <c r="G58" i="2"/>
  <c r="F65" i="2"/>
  <c r="H65" i="2" s="1"/>
  <c r="G78" i="6"/>
  <c r="G63" i="2"/>
  <c r="D10" i="2"/>
  <c r="G10" i="1" s="1"/>
  <c r="H17" i="7"/>
  <c r="G51" i="2"/>
  <c r="C12" i="2"/>
  <c r="C11" i="2" s="1"/>
  <c r="F22" i="1"/>
  <c r="J22" i="1" s="1"/>
  <c r="G17" i="7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65" i="2"/>
  <c r="H71" i="2"/>
  <c r="G71" i="2"/>
  <c r="F80" i="2"/>
  <c r="G80" i="2" s="1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G11" i="6" l="1"/>
  <c r="H45" i="2"/>
  <c r="G12" i="2"/>
  <c r="F11" i="2"/>
  <c r="G11" i="2" s="1"/>
  <c r="F10" i="1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H76" i="2" s="1"/>
  <c r="G87" i="2"/>
  <c r="C76" i="2"/>
  <c r="C70" i="2" s="1"/>
  <c r="F11" i="1" s="1"/>
  <c r="G23" i="1"/>
  <c r="G26" i="1" s="1"/>
  <c r="H12" i="1"/>
  <c r="C10" i="2" l="1"/>
  <c r="G76" i="2"/>
  <c r="F70" i="2"/>
  <c r="I11" i="1" s="1"/>
  <c r="I10" i="1"/>
  <c r="K10" i="1" s="1"/>
  <c r="F10" i="2"/>
  <c r="H10" i="2" s="1"/>
  <c r="H11" i="2"/>
  <c r="F12" i="1"/>
  <c r="F9" i="6"/>
  <c r="H9" i="6" s="1"/>
  <c r="I13" i="1"/>
  <c r="J13" i="1" s="1"/>
  <c r="C9" i="6"/>
  <c r="F14" i="1"/>
  <c r="F15" i="1" s="1"/>
  <c r="K14" i="1"/>
  <c r="H10" i="6"/>
  <c r="G10" i="6"/>
  <c r="G113" i="6"/>
  <c r="H113" i="6"/>
  <c r="H70" i="2"/>
  <c r="G70" i="2"/>
  <c r="H23" i="1"/>
  <c r="H15" i="1"/>
  <c r="G12" i="1"/>
  <c r="G15" i="1"/>
  <c r="F23" i="1"/>
  <c r="J11" i="1" l="1"/>
  <c r="K11" i="1"/>
  <c r="I12" i="1"/>
  <c r="K12" i="1" s="1"/>
  <c r="G10" i="2"/>
  <c r="J10" i="1"/>
  <c r="F16" i="1"/>
  <c r="G9" i="6"/>
  <c r="J14" i="1"/>
  <c r="K13" i="1"/>
  <c r="I15" i="1"/>
  <c r="H26" i="1"/>
  <c r="K26" i="1" s="1"/>
  <c r="K23" i="1"/>
  <c r="J26" i="1"/>
  <c r="J23" i="1"/>
  <c r="H16" i="1"/>
  <c r="G16" i="1"/>
  <c r="J15" i="1" l="1"/>
  <c r="I16" i="1"/>
  <c r="J12" i="1"/>
  <c r="K16" i="1"/>
  <c r="K15" i="1"/>
</calcChain>
</file>

<file path=xl/sharedStrings.xml><?xml version="1.0" encoding="utf-8"?>
<sst xmlns="http://schemas.openxmlformats.org/spreadsheetml/2006/main" count="909" uniqueCount="584">
  <si>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</si>
  <si>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</si>
  <si>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</si>
  <si>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</si>
  <si>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</si>
  <si>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</si>
  <si>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</si>
  <si>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</si>
  <si>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</si>
  <si>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</si>
  <si>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</si>
  <si>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</si>
  <si>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</si>
  <si>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</si>
  <si>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</si>
  <si>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</si>
  <si>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</si>
  <si>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</si>
  <si>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</si>
  <si>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</si>
  <si>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</si>
  <si>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</si>
  <si>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</si>
  <si>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</si>
  <si>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</si>
  <si>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</si>
  <si>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</si>
  <si>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</si>
  <si>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</si>
  <si>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</si>
  <si>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</si>
  <si>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</si>
  <si>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</si>
  <si>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</si>
  <si>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</si>
  <si>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</si>
  <si>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</si>
  <si>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</si>
  <si>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</si>
  <si>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</si>
  <si>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</si>
  <si>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</si>
  <si>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</si>
  <si>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</si>
  <si>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</si>
  <si>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</si>
  <si>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</si>
  <si>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</si>
  <si>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</si>
  <si>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</si>
  <si>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</si>
  <si>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</si>
  <si>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</si>
  <si>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</si>
  <si>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</si>
  <si>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</si>
  <si>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</si>
  <si>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</si>
  <si>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</si>
  <si>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</si>
  <si>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</si>
  <si>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</si>
  <si>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</si>
  <si>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</si>
  <si>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</si>
  <si>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</si>
  <si>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</si>
  <si>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</si>
  <si>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</si>
  <si>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</si>
  <si>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</si>
  <si>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</si>
  <si>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</si>
  <si>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</si>
  <si>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</si>
  <si>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</si>
  <si>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</si>
  <si>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</si>
  <si>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</si>
  <si>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</si>
  <si>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</si>
  <si>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</si>
  <si>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</si>
  <si>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</si>
  <si>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</si>
  <si>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</si>
  <si>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</si>
  <si>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</si>
  <si>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</si>
  <si>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</si>
  <si>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</si>
  <si>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</si>
  <si>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</si>
  <si>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</si>
  <si>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</si>
  <si>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</si>
  <si>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</si>
  <si>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</si>
  <si>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</si>
  <si>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</si>
  <si>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</si>
  <si>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</si>
  <si>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</si>
  <si>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</si>
  <si>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</si>
  <si>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</si>
  <si>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</si>
  <si>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</si>
  <si>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</si>
  <si>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</si>
  <si>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</si>
  <si>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</si>
  <si>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</si>
  <si>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</si>
  <si>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</si>
  <si>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</si>
  <si>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</si>
  <si>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</si>
  <si>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</si>
  <si>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</si>
  <si>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</si>
  <si>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</si>
  <si>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</si>
  <si>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</si>
  <si>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</si>
  <si>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</si>
  <si>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</si>
  <si>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</si>
  <si>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</si>
  <si>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</si>
  <si>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</si>
  <si>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</si>
  <si>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</si>
  <si>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</si>
  <si>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</si>
  <si>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</si>
  <si>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</si>
  <si>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</si>
  <si>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</si>
  <si>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</si>
  <si>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</si>
  <si>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</si>
  <si>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</si>
  <si>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</si>
  <si>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</si>
  <si>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</si>
  <si>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</si>
  <si>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</si>
  <si>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</si>
  <si>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</si>
  <si>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</si>
  <si>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</si>
  <si>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</si>
  <si>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</si>
  <si>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</si>
  <si>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</si>
  <si>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</si>
  <si>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</si>
  <si>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</si>
  <si>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</si>
  <si>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</si>
  <si>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</si>
  <si>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</si>
  <si>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</si>
  <si>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</si>
  <si>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</si>
  <si>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</si>
  <si>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</si>
  <si>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</si>
  <si>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</si>
  <si>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</si>
  <si>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</si>
  <si>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</si>
  <si>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</si>
  <si>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</si>
  <si>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</si>
  <si>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</si>
  <si>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</si>
  <si>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</si>
  <si>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</si>
  <si>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</si>
  <si>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</si>
  <si>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</si>
  <si>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</si>
  <si>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</si>
  <si>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</si>
  <si>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</si>
  <si>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</si>
  <si>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</si>
  <si>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</si>
  <si>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</si>
  <si>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</si>
  <si>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</si>
  <si>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</si>
  <si>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</si>
  <si>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</si>
  <si>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</si>
  <si>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</si>
  <si>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</si>
  <si>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</si>
  <si>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</si>
  <si>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</si>
  <si>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</si>
  <si>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</si>
  <si>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</si>
  <si>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</si>
  <si>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</si>
  <si>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</si>
  <si>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</si>
  <si>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</si>
  <si>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</si>
  <si>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</si>
  <si>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</si>
  <si>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</si>
  <si>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</si>
  <si>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</si>
  <si>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</si>
  <si>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</si>
  <si>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</si>
  <si>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</si>
  <si>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</si>
  <si>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</si>
  <si>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</si>
  <si>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</si>
  <si>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</si>
  <si>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</si>
  <si>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</si>
  <si>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</si>
  <si>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</si>
  <si>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</si>
  <si>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</si>
  <si>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</si>
  <si>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</si>
  <si>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</si>
  <si>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</si>
  <si>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</si>
  <si>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</si>
  <si>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</si>
  <si>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</si>
  <si>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</si>
  <si>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</si>
  <si>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</si>
  <si>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</si>
  <si>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</si>
  <si>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</si>
  <si>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</si>
  <si>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</si>
  <si>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</si>
  <si>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</si>
  <si>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</si>
  <si>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</si>
  <si>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</si>
  <si>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</si>
  <si>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</si>
  <si>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</si>
  <si>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</si>
  <si>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</si>
  <si>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</si>
  <si>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</si>
  <si>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</si>
  <si>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</si>
  <si>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</si>
  <si>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</si>
  <si>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</si>
  <si>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</si>
  <si>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</si>
  <si>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</si>
  <si>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</si>
  <si>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</si>
  <si>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</si>
  <si>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</si>
  <si>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</si>
  <si>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</si>
  <si>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</si>
  <si>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</si>
  <si>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</si>
  <si>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</si>
  <si>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</si>
  <si>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</si>
  <si>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</si>
  <si>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</si>
  <si>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</si>
  <si>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</si>
  <si>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</si>
  <si>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</si>
  <si>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</si>
  <si>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</si>
  <si>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</si>
  <si>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</si>
  <si>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</si>
  <si>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</si>
  <si>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</si>
  <si>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</si>
  <si>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</si>
  <si>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</si>
  <si>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</si>
  <si>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</si>
  <si>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</si>
  <si>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</si>
  <si>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</si>
  <si>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</si>
  <si>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</si>
  <si>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</si>
  <si>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</si>
  <si>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</si>
  <si>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</si>
  <si>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</si>
  <si>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</si>
  <si>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</si>
  <si>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</si>
  <si>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</si>
  <si>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</si>
  <si>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</si>
  <si>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</si>
  <si>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</si>
  <si>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</si>
  <si>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</si>
  <si>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</si>
  <si>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</si>
  <si>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</si>
  <si>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</si>
  <si>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</si>
  <si>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</si>
  <si>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</si>
  <si>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</si>
  <si>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</si>
  <si>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</si>
  <si>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</si>
  <si>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</si>
  <si>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</si>
  <si>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</si>
  <si>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</si>
  <si>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</si>
  <si>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</si>
  <si>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</si>
  <si>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</si>
  <si>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</si>
  <si>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</si>
  <si>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</si>
  <si>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</si>
  <si>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</si>
  <si>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</si>
  <si>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</si>
  <si>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</si>
  <si>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</si>
  <si>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</si>
  <si>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</si>
  <si>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</si>
  <si>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</si>
  <si>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</si>
  <si>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</si>
  <si>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</si>
  <si>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</si>
  <si>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</si>
  <si>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</si>
  <si>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</si>
  <si>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</si>
  <si>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</si>
  <si>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</si>
  <si>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</si>
  <si>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</si>
  <si>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</si>
  <si>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</si>
  <si>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</si>
  <si>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</si>
  <si>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</si>
  <si>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</si>
  <si>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</si>
  <si>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</si>
  <si>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</si>
  <si>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</si>
  <si>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</si>
  <si>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</si>
  <si>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</si>
  <si>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</si>
  <si>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</si>
  <si>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</si>
  <si>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</si>
  <si>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</si>
  <si>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</si>
  <si>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</si>
  <si>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</si>
  <si>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</si>
  <si>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</si>
  <si>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</si>
  <si>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</si>
  <si>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</si>
  <si>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</si>
  <si>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</si>
  <si>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</si>
  <si>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</si>
  <si>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</si>
  <si>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</si>
  <si>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</si>
  <si>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</si>
  <si>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</si>
  <si>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</si>
  <si>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</si>
  <si>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</si>
  <si>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</si>
  <si>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</si>
  <si>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</si>
  <si>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</si>
  <si>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</si>
  <si>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</si>
  <si>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</si>
  <si>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</si>
  <si>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</si>
  <si>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</si>
  <si>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</si>
  <si>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</si>
  <si>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</si>
  <si>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</si>
  <si>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</si>
  <si>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</si>
  <si>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</si>
  <si>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</si>
  <si>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</si>
  <si>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</si>
  <si>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</si>
  <si>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</si>
  <si>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</si>
  <si>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</si>
  <si>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</si>
  <si>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</si>
  <si>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</si>
  <si>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</si>
  <si>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</si>
  <si>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</si>
  <si>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</si>
  <si>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</si>
  <si>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</si>
  <si>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</si>
  <si>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</si>
  <si>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</si>
  <si>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</si>
  <si>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</si>
  <si>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</si>
  <si>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</si>
  <si>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</si>
  <si>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</si>
  <si>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</si>
  <si>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</si>
  <si>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</si>
  <si>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</si>
  <si>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</si>
  <si>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</si>
  <si>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</si>
  <si>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</si>
  <si>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</si>
  <si>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</si>
  <si>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</si>
  <si>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</si>
  <si>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</si>
  <si>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</si>
  <si>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</si>
  <si>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</si>
  <si>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</si>
  <si>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</si>
  <si>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</si>
  <si>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</si>
  <si>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</si>
  <si>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</si>
  <si>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</si>
  <si>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</si>
  <si>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</si>
  <si>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</si>
  <si>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</si>
  <si>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</si>
  <si>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</si>
  <si>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</si>
  <si>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</si>
  <si>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</si>
  <si>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</si>
  <si>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</si>
  <si>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</si>
  <si>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</si>
  <si>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</si>
  <si>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</si>
  <si>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</si>
  <si>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</si>
  <si>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</si>
  <si>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</si>
  <si>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</si>
  <si>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</si>
  <si>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</si>
  <si>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</si>
  <si>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</si>
  <si>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</si>
  <si>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</si>
  <si>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</si>
  <si>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</si>
  <si>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</si>
  <si>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</si>
  <si>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</si>
  <si>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</si>
  <si>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</si>
  <si>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</si>
  <si>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</si>
  <si>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</si>
  <si>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</si>
  <si>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</si>
  <si>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</si>
  <si>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</si>
  <si>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</si>
  <si>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</si>
  <si>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</si>
  <si>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</si>
  <si>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</si>
  <si>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</si>
  <si>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</si>
  <si>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</si>
  <si>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</si>
  <si>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</si>
  <si>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</si>
  <si>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</si>
  <si>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</si>
  <si>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</si>
  <si>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</si>
  <si>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</si>
  <si>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</si>
  <si>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</si>
  <si>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</si>
  <si>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</si>
  <si>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</si>
  <si>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</si>
  <si>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</si>
  <si>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</si>
  <si>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</si>
  <si>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</si>
  <si>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</si>
  <si>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</si>
  <si>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08006</t>
  </si>
  <si>
    <t>Sveučilišta i veleučilišta u Republici Hrvatskoj</t>
  </si>
  <si>
    <t>3705</t>
  </si>
  <si>
    <t>VISOKO OBRAZOVANJE</t>
  </si>
  <si>
    <t>A621004</t>
  </si>
  <si>
    <t>REDOVNA DJELATNOST SVEUČILIŠTA U SPLITU</t>
  </si>
  <si>
    <t>A621181</t>
  </si>
  <si>
    <t>PRAVOMOĆNE SUDSKE PRESUDE</t>
  </si>
  <si>
    <t>A679077</t>
  </si>
  <si>
    <t>EU PROJEKTI SVEUČILIŠTA U SPLITU (IZ EVIDENCIJSKIH PRIHODA)</t>
  </si>
  <si>
    <t>A679091</t>
  </si>
  <si>
    <t>REDOVNA DJELATNOST SVEUČILIŠTA U SPLITU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</si>
  <si>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</si>
  <si>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</si>
  <si>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</si>
  <si>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</si>
  <si>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</si>
  <si>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</si>
  <si>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</si>
  <si>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</si>
  <si>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</si>
  <si>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</si>
  <si>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</si>
  <si>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</si>
  <si>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</si>
  <si>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</si>
  <si>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</si>
  <si>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</si>
  <si>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</si>
  <si>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</si>
  <si>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1.-12.2024.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</si>
  <si>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</si>
  <si>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</si>
  <si>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</si>
  <si>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</si>
  <si>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2025.*</t>
  </si>
  <si>
    <t>TEKUĆI PLAN 2025.*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</si>
  <si>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</si>
  <si>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</si>
  <si>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</si>
  <si>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IZVORNI PLAN ILI REBALANS 
2025.</t>
  </si>
  <si>
    <t>TEKUĆI PLAN 
2025.</t>
  </si>
  <si>
    <t>OSTVARENJE/IZVRŠENJE 
01.2025. - 12.2025.</t>
  </si>
  <si>
    <t>GODIŠNJI IZVJEŠTAJ O IZVRŠENJU FINANCIJSKOG PLANA: SVEUČILIŠTE U SPLITU - SVEUČILIŠNA KNJŽNICA U SPLITU (rkp: 2524)
ZA PRVO POLUGODIŠTE 2023. GODINE</t>
  </si>
  <si>
    <t>OSTVARENJE/IZVRŠENJE 
01.2024. - 12.2024.</t>
  </si>
  <si>
    <t>RKP: 2524</t>
  </si>
  <si>
    <t>SVEUČILIŠTE U SPLITU - SVEUČILIŠNA KNJIŽNICA U SPLITU</t>
  </si>
  <si>
    <t>OSTVARENJE / IZVRŠENJE 
01.2025. - 12.2025.</t>
  </si>
  <si>
    <t>080</t>
  </si>
  <si>
    <t>MINISTARSTVO ZNANOSTI I OBRAZOVANJA</t>
  </si>
  <si>
    <t>Ostali nespomenuti rashodi osiguranja</t>
  </si>
  <si>
    <t>Oprema za ostale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</si>
</sst>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CCCC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80"/>
      </left>
      <right/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55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0" fontId="36" fillId="28" borderId="9" applyProtection="0">
      <alignment vertical="center"/>
    </xf>
    <xf numFmtId="4" fontId="36" fillId="28" borderId="9" applyNumberFormat="0" applyProtection="0">
      <alignment horizontal="left" vertical="center" indent="1"/>
    </xf>
    <xf numFmtId="4" fontId="36" fillId="30" borderId="9" applyNumberFormat="0" applyProtection="0">
      <alignment horizontal="right" vertical="center"/>
    </xf>
    <xf numFmtId="0" fontId="36" fillId="31" borderId="9" applyNumberFormat="0" applyProtection="0">
      <alignment horizontal="left" vertical="center" indent="1"/>
    </xf>
    <xf numFmtId="4" fontId="36" fillId="33" borderId="9" applyNumberFormat="0" applyProtection="0">
      <alignment vertical="center"/>
    </xf>
    <xf numFmtId="0" fontId="36" fillId="34" borderId="9" applyNumberFormat="0" applyProtection="0">
      <alignment horizontal="left" vertical="center" indent="1"/>
    </xf>
    <xf numFmtId="0" fontId="36" fillId="36" borderId="9" applyNumberFormat="0" applyProtection="0">
      <alignment horizontal="left" vertical="center" wrapText="1" indent="1"/>
    </xf>
    <xf numFmtId="0" fontId="36" fillId="38" borderId="9" applyNumberFormat="0" applyProtection="0">
      <alignment horizontal="left" vertical="center" indent="1"/>
    </xf>
    <xf numFmtId="4" fontId="36" fillId="0" borderId="9" applyNumberFormat="0" applyProtection="0">
      <alignment horizontal="right" vertical="center"/>
    </xf>
  </cellStyleXfs>
  <cellXfs count="284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7" fillId="29" borderId="10" xfId="46" quotePrefix="1" applyFont="1" applyFill="1" applyBorder="1" applyAlignment="1">
      <alignment horizontal="center" vertical="center"/>
    </xf>
    <xf numFmtId="0" fontId="37" fillId="29" borderId="11" xfId="46" quotePrefix="1" applyFont="1" applyFill="1" applyBorder="1" applyAlignment="1">
      <alignment horizontal="center" vertical="center"/>
    </xf>
    <xf numFmtId="0" fontId="38" fillId="29" borderId="9" xfId="47" quotePrefix="1" applyNumberFormat="1" applyFont="1" applyFill="1" applyAlignment="1">
      <alignment horizontal="center" vertical="center" wrapText="1"/>
    </xf>
    <xf numFmtId="0" fontId="38" fillId="29" borderId="10" xfId="46" quotePrefix="1" applyFont="1" applyFill="1" applyBorder="1" applyAlignment="1">
      <alignment horizontal="center" vertical="center"/>
    </xf>
    <xf numFmtId="0" fontId="38" fillId="29" borderId="11" xfId="46" quotePrefix="1" applyFont="1" applyFill="1" applyBorder="1" applyAlignment="1">
      <alignment horizontal="center" vertical="center"/>
    </xf>
    <xf numFmtId="0" fontId="38" fillId="29" borderId="9" xfId="48" quotePrefix="1" applyNumberFormat="1" applyFont="1" applyFill="1" applyAlignment="1">
      <alignment horizontal="center" vertical="center"/>
    </xf>
    <xf numFmtId="0" fontId="38" fillId="32" borderId="9" xfId="49" quotePrefix="1" applyFont="1" applyFill="1" applyAlignment="1">
      <alignment horizontal="left" vertical="center" indent="2"/>
    </xf>
    <xf numFmtId="0" fontId="38" fillId="32" borderId="9" xfId="49" quotePrefix="1" applyFont="1" applyFill="1">
      <alignment horizontal="left" vertical="center" indent="1"/>
    </xf>
    <xf numFmtId="3" fontId="38" fillId="32" borderId="9" xfId="50" applyNumberFormat="1" applyFont="1" applyFill="1">
      <alignment vertical="center"/>
    </xf>
    <xf numFmtId="4" fontId="38" fillId="32" borderId="9" xfId="50" applyNumberFormat="1" applyFont="1" applyFill="1">
      <alignment vertical="center"/>
    </xf>
    <xf numFmtId="0" fontId="38" fillId="35" borderId="9" xfId="51" quotePrefix="1" applyFont="1" applyFill="1" applyAlignment="1">
      <alignment horizontal="left" vertical="center" indent="3"/>
    </xf>
    <xf numFmtId="0" fontId="38" fillId="35" borderId="9" xfId="51" quotePrefix="1" applyFont="1" applyFill="1">
      <alignment horizontal="left" vertical="center" indent="1"/>
    </xf>
    <xf numFmtId="3" fontId="38" fillId="35" borderId="9" xfId="50" applyNumberFormat="1" applyFont="1" applyFill="1">
      <alignment vertical="center"/>
    </xf>
    <xf numFmtId="4" fontId="38" fillId="35" borderId="9" xfId="50" applyNumberFormat="1" applyFont="1" applyFill="1">
      <alignment vertical="center"/>
    </xf>
    <xf numFmtId="0" fontId="38" fillId="37" borderId="9" xfId="52" quotePrefix="1" applyFont="1" applyFill="1" applyAlignment="1">
      <alignment horizontal="left" vertical="center" wrapText="1" indent="4"/>
    </xf>
    <xf numFmtId="0" fontId="38" fillId="37" borderId="9" xfId="52" quotePrefix="1" applyFont="1" applyFill="1">
      <alignment horizontal="left" vertical="center" wrapText="1" indent="1"/>
    </xf>
    <xf numFmtId="3" fontId="38" fillId="37" borderId="9" xfId="50" applyNumberFormat="1" applyFont="1" applyFill="1">
      <alignment vertical="center"/>
    </xf>
    <xf numFmtId="4" fontId="38" fillId="37" borderId="9" xfId="50" applyNumberFormat="1" applyFont="1" applyFill="1">
      <alignment vertical="center"/>
    </xf>
    <xf numFmtId="0" fontId="38" fillId="32" borderId="9" xfId="53" quotePrefix="1" applyFont="1" applyFill="1" applyAlignment="1">
      <alignment horizontal="left" vertical="center" indent="5"/>
    </xf>
    <xf numFmtId="0" fontId="38" fillId="32" borderId="9" xfId="53" quotePrefix="1" applyFont="1" applyFill="1">
      <alignment horizontal="left" vertical="center" indent="1"/>
    </xf>
    <xf numFmtId="0" fontId="38" fillId="37" borderId="9" xfId="53" quotePrefix="1" applyFont="1" applyFill="1" applyAlignment="1">
      <alignment horizontal="center" vertical="center"/>
    </xf>
    <xf numFmtId="0" fontId="38" fillId="37" borderId="9" xfId="53" quotePrefix="1" applyFont="1" applyFill="1">
      <alignment horizontal="left" vertical="center" indent="1"/>
    </xf>
    <xf numFmtId="0" fontId="36" fillId="37" borderId="9" xfId="53" quotePrefix="1" applyFill="1" applyAlignment="1">
      <alignment horizontal="left" vertical="center" indent="7"/>
    </xf>
    <xf numFmtId="0" fontId="36" fillId="37" borderId="9" xfId="53" quotePrefix="1" applyFill="1">
      <alignment horizontal="left" vertical="center" indent="1"/>
    </xf>
    <xf numFmtId="3" fontId="36" fillId="24" borderId="9" xfId="54" applyNumberFormat="1" applyFill="1">
      <alignment horizontal="right" vertical="center"/>
    </xf>
    <xf numFmtId="4" fontId="36" fillId="24" borderId="9" xfId="54" applyNumberFormat="1" applyFill="1">
      <alignment horizontal="right" vertical="center"/>
    </xf>
    <xf numFmtId="0" fontId="36" fillId="39" borderId="9" xfId="53" quotePrefix="1" applyFill="1" applyAlignment="1">
      <alignment horizontal="left" vertical="center" indent="8"/>
    </xf>
    <xf numFmtId="0" fontId="36" fillId="39" borderId="9" xfId="53" quotePrefix="1" applyFill="1">
      <alignment horizontal="left" vertical="center" indent="1"/>
    </xf>
    <xf numFmtId="3" fontId="36" fillId="2" borderId="9" xfId="54" applyNumberFormat="1" applyFill="1">
      <alignment horizontal="right" vertical="center"/>
    </xf>
    <xf numFmtId="4" fontId="36" fillId="2" borderId="9" xfId="54" applyNumberFormat="1" applyFill="1">
      <alignment horizontal="right" vertical="center"/>
    </xf>
    <xf numFmtId="0" fontId="38" fillId="35" borderId="9" xfId="53" quotePrefix="1" applyFont="1" applyFill="1" applyAlignment="1">
      <alignment horizontal="center" vertical="center"/>
    </xf>
    <xf numFmtId="0" fontId="38" fillId="35" borderId="9" xfId="53" quotePrefix="1" applyFont="1" applyFill="1">
      <alignment horizontal="left" vertical="center" indent="1"/>
    </xf>
  </cellXfs>
  <cellStyles count="55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 2" xfId="50" xr:uid="{850AC8FF-E0BC-46B1-B8FA-FD4F1D46020B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chaText 2" xfId="46" xr:uid="{CFC3D307-023F-4025-BA90-C49D8FDEABDE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formats 2" xfId="48" xr:uid="{6B2A965C-328D-4D3B-AFE1-D425A857F048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 2" xfId="49" xr:uid="{B3120A38-7547-4DF7-9F87-BC6D2EB51C14}"/>
    <cellStyle name="SAPBEXHLevel0X" xfId="4" xr:uid="{00000000-0005-0000-0000-00001B000000}"/>
    <cellStyle name="SAPBEXHLevel1" xfId="7" xr:uid="{00000000-0005-0000-0000-00001C000000}"/>
    <cellStyle name="SAPBEXHLevel1 2" xfId="51" xr:uid="{EED0A2D2-D740-4D83-836D-DF848B619E46}"/>
    <cellStyle name="SAPBEXHLevel1X" xfId="33" xr:uid="{00000000-0005-0000-0000-00001D000000}"/>
    <cellStyle name="SAPBEXHLevel2" xfId="9" xr:uid="{00000000-0005-0000-0000-00001E000000}"/>
    <cellStyle name="SAPBEXHLevel2 2" xfId="52" xr:uid="{1CC2B248-A9AF-42D7-B8D5-1720997415CD}"/>
    <cellStyle name="SAPBEXHLevel2X" xfId="34" xr:uid="{00000000-0005-0000-0000-00001F000000}"/>
    <cellStyle name="SAPBEXHLevel3" xfId="10" xr:uid="{00000000-0005-0000-0000-000020000000}"/>
    <cellStyle name="SAPBEXHLevel3 2" xfId="53" xr:uid="{4A7FDF65-97D5-42AE-84FF-70DCD780CA0C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 2" xfId="54" xr:uid="{5F725587-0BA6-422B-BB14-1012572D86D5}"/>
    <cellStyle name="SAPBEXstdDataEmph" xfId="41" xr:uid="{00000000-0005-0000-0000-000029000000}"/>
    <cellStyle name="SAPBEXstdItem" xfId="42" xr:uid="{00000000-0005-0000-0000-00002A000000}"/>
    <cellStyle name="SAPBEXstdItem 2" xfId="47" xr:uid="{1FB81BD9-0D17-4FB7-8C83-E2A3DE649854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90" zoomScaleNormal="90" workbookViewId="0">
      <selection activeCell="K28" sqref="K28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0" width="11.5703125" style="30" customWidth="1"/>
    <col min="11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224" t="s">
        <v>575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24" t="s">
        <v>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25" t="s">
        <v>2</v>
      </c>
      <c r="B7" s="225"/>
      <c r="C7" s="225"/>
      <c r="D7" s="225"/>
      <c r="E7" s="225"/>
      <c r="F7" s="8"/>
      <c r="G7" s="9"/>
      <c r="H7" s="9"/>
      <c r="I7" s="10"/>
      <c r="J7" s="11"/>
      <c r="K7" s="11"/>
    </row>
    <row r="8" spans="1:11" ht="38.25" x14ac:dyDescent="0.25">
      <c r="A8" s="226" t="s">
        <v>3</v>
      </c>
      <c r="B8" s="226"/>
      <c r="C8" s="226"/>
      <c r="D8" s="226"/>
      <c r="E8" s="226"/>
      <c r="F8" s="12" t="s">
        <v>562</v>
      </c>
      <c r="G8" s="13" t="s">
        <v>567</v>
      </c>
      <c r="H8" s="13" t="s">
        <v>568</v>
      </c>
      <c r="I8" s="12" t="s">
        <v>569</v>
      </c>
      <c r="J8" s="12" t="s">
        <v>4</v>
      </c>
      <c r="K8" s="12" t="s">
        <v>5</v>
      </c>
    </row>
    <row r="9" spans="1:11" x14ac:dyDescent="0.25">
      <c r="A9" s="222">
        <v>1</v>
      </c>
      <c r="B9" s="222"/>
      <c r="C9" s="222"/>
      <c r="D9" s="222"/>
      <c r="E9" s="223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30" t="s">
        <v>8</v>
      </c>
      <c r="B10" s="231"/>
      <c r="C10" s="231"/>
      <c r="D10" s="231"/>
      <c r="E10" s="232"/>
      <c r="F10" s="16">
        <f>+'A.1 PRIHODI EK'!C11</f>
        <v>1837659.38</v>
      </c>
      <c r="G10" s="17">
        <f>+'A.1 PRIHODI EK'!D10</f>
        <v>1890786</v>
      </c>
      <c r="H10" s="17">
        <f>+'A.1 PRIHODI EK'!E10</f>
        <v>2011457</v>
      </c>
      <c r="I10" s="16">
        <f>+'A.1 PRIHODI EK'!F11</f>
        <v>1995404.08</v>
      </c>
      <c r="J10" s="18">
        <f t="shared" ref="J10:J16" si="0">+I10/F10*100</f>
        <v>108.58400102417241</v>
      </c>
      <c r="K10" s="18">
        <f t="shared" ref="K10:K16" si="1">+I10/H10*100</f>
        <v>99.201925768236663</v>
      </c>
    </row>
    <row r="11" spans="1:11" x14ac:dyDescent="0.25">
      <c r="A11" s="233" t="s">
        <v>9</v>
      </c>
      <c r="B11" s="232"/>
      <c r="C11" s="232"/>
      <c r="D11" s="232"/>
      <c r="E11" s="232"/>
      <c r="F11" s="16">
        <f>+'A.1 PRIHODI EK'!C70</f>
        <v>0</v>
      </c>
      <c r="G11" s="17">
        <f>+'A.1 PRIHODI EK'!D70</f>
        <v>0</v>
      </c>
      <c r="H11" s="17">
        <f>+'A.1 PRIHODI EK'!E70</f>
        <v>0</v>
      </c>
      <c r="I11" s="16">
        <f>+'A.1 PRIHODI EK'!F70</f>
        <v>0</v>
      </c>
      <c r="J11" s="18" t="e">
        <f t="shared" si="0"/>
        <v>#DIV/0!</v>
      </c>
      <c r="K11" s="18" t="e">
        <f t="shared" si="1"/>
        <v>#DIV/0!</v>
      </c>
    </row>
    <row r="12" spans="1:11" x14ac:dyDescent="0.25">
      <c r="A12" s="234" t="s">
        <v>10</v>
      </c>
      <c r="B12" s="235"/>
      <c r="C12" s="235"/>
      <c r="D12" s="235"/>
      <c r="E12" s="236"/>
      <c r="F12" s="19">
        <f>F10+F11</f>
        <v>1837659.38</v>
      </c>
      <c r="G12" s="20">
        <f>G10+G11</f>
        <v>1890786</v>
      </c>
      <c r="H12" s="20">
        <f>H10+H11</f>
        <v>2011457</v>
      </c>
      <c r="I12" s="19">
        <f>I10+I11</f>
        <v>1995404.08</v>
      </c>
      <c r="J12" s="19">
        <f t="shared" si="0"/>
        <v>108.58400102417241</v>
      </c>
      <c r="K12" s="19">
        <f t="shared" si="1"/>
        <v>99.201925768236663</v>
      </c>
    </row>
    <row r="13" spans="1:11" x14ac:dyDescent="0.25">
      <c r="A13" s="237" t="s">
        <v>11</v>
      </c>
      <c r="B13" s="231"/>
      <c r="C13" s="231"/>
      <c r="D13" s="231"/>
      <c r="E13" s="231"/>
      <c r="F13" s="16">
        <f>+'A.1 RASHODI EK'!C10</f>
        <v>1791403.28</v>
      </c>
      <c r="G13" s="17">
        <f>+'A.1 RASHODI EK'!D10</f>
        <v>1865311</v>
      </c>
      <c r="H13" s="17">
        <f>+'A.1 RASHODI EK'!E10</f>
        <v>1929942</v>
      </c>
      <c r="I13" s="16">
        <f>+'A.1 RASHODI EK'!F10</f>
        <v>1929451.943</v>
      </c>
      <c r="J13" s="18">
        <f t="shared" si="0"/>
        <v>107.70617451364718</v>
      </c>
      <c r="K13" s="18">
        <f t="shared" si="1"/>
        <v>99.974607682510666</v>
      </c>
    </row>
    <row r="14" spans="1:11" x14ac:dyDescent="0.25">
      <c r="A14" s="233" t="s">
        <v>12</v>
      </c>
      <c r="B14" s="232"/>
      <c r="C14" s="232"/>
      <c r="D14" s="232"/>
      <c r="E14" s="232"/>
      <c r="F14" s="16">
        <f>+'A.1 RASHODI EK'!C113</f>
        <v>26013.460000000003</v>
      </c>
      <c r="G14" s="17">
        <f>+'A.1 RASHODI EK'!D113</f>
        <v>108745</v>
      </c>
      <c r="H14" s="17">
        <f>+'A.1 RASHODI EK'!E113</f>
        <v>74796</v>
      </c>
      <c r="I14" s="16">
        <f>+'A.1 RASHODI EK'!F113</f>
        <v>73319.28</v>
      </c>
      <c r="J14" s="18">
        <f t="shared" si="0"/>
        <v>281.85131850972533</v>
      </c>
      <c r="K14" s="18">
        <f t="shared" si="1"/>
        <v>98.025669821915614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1817416.74</v>
      </c>
      <c r="G15" s="20">
        <f>G13+G14</f>
        <v>1974056</v>
      </c>
      <c r="H15" s="20">
        <f>H13+H14</f>
        <v>2004738</v>
      </c>
      <c r="I15" s="19">
        <f>I13+I14</f>
        <v>2002771.223</v>
      </c>
      <c r="J15" s="19">
        <f t="shared" si="0"/>
        <v>110.19878814365933</v>
      </c>
      <c r="K15" s="19">
        <f t="shared" si="1"/>
        <v>99.901893564146533</v>
      </c>
    </row>
    <row r="16" spans="1:11" x14ac:dyDescent="0.25">
      <c r="A16" s="238" t="s">
        <v>14</v>
      </c>
      <c r="B16" s="235"/>
      <c r="C16" s="235"/>
      <c r="D16" s="235"/>
      <c r="E16" s="235"/>
      <c r="F16" s="23">
        <f>F12-F15</f>
        <v>20242.639999999898</v>
      </c>
      <c r="G16" s="24">
        <f>G12-G15</f>
        <v>-83270</v>
      </c>
      <c r="H16" s="24">
        <f>H12-H15</f>
        <v>6719</v>
      </c>
      <c r="I16" s="23">
        <f>I12-I15</f>
        <v>-7367.1429999999236</v>
      </c>
      <c r="J16" s="19">
        <f>+I16/F16*100</f>
        <v>-36.394180798551773</v>
      </c>
      <c r="K16" s="19">
        <f t="shared" si="1"/>
        <v>-109.64642059830219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25" t="s">
        <v>15</v>
      </c>
      <c r="B18" s="225"/>
      <c r="C18" s="225"/>
      <c r="D18" s="225"/>
      <c r="E18" s="225"/>
      <c r="F18" s="26"/>
      <c r="G18" s="27"/>
      <c r="H18" s="27"/>
      <c r="I18" s="26"/>
      <c r="J18" s="28"/>
      <c r="K18" s="28"/>
    </row>
    <row r="19" spans="1:11" ht="38.25" x14ac:dyDescent="0.25">
      <c r="A19" s="226" t="s">
        <v>3</v>
      </c>
      <c r="B19" s="226"/>
      <c r="C19" s="226"/>
      <c r="D19" s="226"/>
      <c r="E19" s="226"/>
      <c r="F19" s="12" t="s">
        <v>562</v>
      </c>
      <c r="G19" s="13" t="s">
        <v>567</v>
      </c>
      <c r="H19" s="13" t="s">
        <v>568</v>
      </c>
      <c r="I19" s="12" t="s">
        <v>569</v>
      </c>
      <c r="J19" s="29" t="s">
        <v>4</v>
      </c>
      <c r="K19" s="29" t="s">
        <v>5</v>
      </c>
    </row>
    <row r="20" spans="1:11" x14ac:dyDescent="0.25">
      <c r="A20" s="239">
        <v>1</v>
      </c>
      <c r="B20" s="240"/>
      <c r="C20" s="240"/>
      <c r="D20" s="240"/>
      <c r="E20" s="240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30" t="s">
        <v>16</v>
      </c>
      <c r="B21" s="241"/>
      <c r="C21" s="241"/>
      <c r="D21" s="241"/>
      <c r="E21" s="241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7" si="2">+I21/F21*100</f>
        <v>#DIV/0!</v>
      </c>
      <c r="K21" s="18" t="e">
        <f t="shared" ref="K21:K27" si="3">+I21/H21*100</f>
        <v>#DIV/0!</v>
      </c>
    </row>
    <row r="22" spans="1:11" ht="27" customHeight="1" x14ac:dyDescent="0.25">
      <c r="A22" s="230" t="s">
        <v>17</v>
      </c>
      <c r="B22" s="242"/>
      <c r="C22" s="242"/>
      <c r="D22" s="242"/>
      <c r="E22" s="242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 t="e">
        <f t="shared" si="2"/>
        <v>#DIV/0!</v>
      </c>
      <c r="K22" s="18" t="e">
        <f t="shared" si="3"/>
        <v>#DIV/0!</v>
      </c>
    </row>
    <row r="23" spans="1:11" x14ac:dyDescent="0.25">
      <c r="A23" s="227" t="s">
        <v>18</v>
      </c>
      <c r="B23" s="228"/>
      <c r="C23" s="228"/>
      <c r="D23" s="228"/>
      <c r="E23" s="229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 t="e">
        <f t="shared" si="2"/>
        <v>#DIV/0!</v>
      </c>
      <c r="K23" s="19" t="e">
        <f t="shared" si="3"/>
        <v>#DIV/0!</v>
      </c>
    </row>
    <row r="24" spans="1:11" x14ac:dyDescent="0.25">
      <c r="A24" s="230" t="s">
        <v>19</v>
      </c>
      <c r="B24" s="242"/>
      <c r="C24" s="242"/>
      <c r="D24" s="242"/>
      <c r="E24" s="242"/>
      <c r="F24" s="215">
        <v>169823.3</v>
      </c>
      <c r="G24" s="216">
        <v>173170</v>
      </c>
      <c r="H24" s="216">
        <v>190066</v>
      </c>
      <c r="I24" s="16">
        <f>-F25</f>
        <v>190065.94</v>
      </c>
      <c r="J24" s="18">
        <f t="shared" si="2"/>
        <v>111.91982490035232</v>
      </c>
      <c r="K24" s="18">
        <f t="shared" si="3"/>
        <v>99.999968432018349</v>
      </c>
    </row>
    <row r="25" spans="1:11" x14ac:dyDescent="0.25">
      <c r="A25" s="230" t="s">
        <v>20</v>
      </c>
      <c r="B25" s="242"/>
      <c r="C25" s="242"/>
      <c r="D25" s="242"/>
      <c r="E25" s="242"/>
      <c r="F25" s="215">
        <v>-190065.94</v>
      </c>
      <c r="G25" s="216">
        <v>-89900</v>
      </c>
      <c r="H25" s="216">
        <v>-196785</v>
      </c>
      <c r="I25" s="216">
        <v>-182698.8</v>
      </c>
      <c r="J25" s="18">
        <f t="shared" si="2"/>
        <v>96.123903104364715</v>
      </c>
      <c r="K25" s="18">
        <f t="shared" si="3"/>
        <v>92.841832456742125</v>
      </c>
    </row>
    <row r="26" spans="1:11" x14ac:dyDescent="0.25">
      <c r="A26" s="227" t="s">
        <v>21</v>
      </c>
      <c r="B26" s="228"/>
      <c r="C26" s="228"/>
      <c r="D26" s="228"/>
      <c r="E26" s="229"/>
      <c r="F26" s="19">
        <f>+F23+F24+F25</f>
        <v>-20242.640000000014</v>
      </c>
      <c r="G26" s="24">
        <f>+G23+G24+G25</f>
        <v>83270</v>
      </c>
      <c r="H26" s="24">
        <f>+H23+H24+H25</f>
        <v>-6719</v>
      </c>
      <c r="I26" s="19">
        <f>+I23+I24+I25</f>
        <v>7367.140000000014</v>
      </c>
      <c r="J26" s="19">
        <f t="shared" si="2"/>
        <v>-36.394165978350692</v>
      </c>
      <c r="K26" s="19">
        <f t="shared" si="3"/>
        <v>-109.64637594880212</v>
      </c>
    </row>
    <row r="27" spans="1:11" x14ac:dyDescent="0.25">
      <c r="A27" s="245" t="s">
        <v>22</v>
      </c>
      <c r="B27" s="245"/>
      <c r="C27" s="245"/>
      <c r="D27" s="245"/>
      <c r="E27" s="245"/>
      <c r="F27" s="24">
        <f>SUM(F16,F26)</f>
        <v>-1.1641532182693481E-10</v>
      </c>
      <c r="G27" s="24">
        <f>SUM(G16,G26)</f>
        <v>0</v>
      </c>
      <c r="H27" s="24">
        <f>SUM(H16,H26)</f>
        <v>0</v>
      </c>
      <c r="I27" s="24">
        <f>SUM(I16,I26)</f>
        <v>-2.9999999096617103E-3</v>
      </c>
      <c r="J27" s="19">
        <f>F27/I27*100</f>
        <v>3.8805108444173987E-6</v>
      </c>
      <c r="K27" s="19">
        <f>H27/I27*100</f>
        <v>0</v>
      </c>
    </row>
    <row r="29" spans="1:11" ht="23.25" customHeight="1" x14ac:dyDescent="0.25">
      <c r="A29" s="243"/>
      <c r="B29" s="243"/>
      <c r="C29" s="243"/>
      <c r="D29" s="243"/>
      <c r="E29" s="243"/>
      <c r="F29" s="243"/>
      <c r="G29" s="243"/>
      <c r="H29" s="243"/>
      <c r="I29" s="243"/>
      <c r="J29" s="243"/>
      <c r="K29" s="243"/>
    </row>
    <row r="30" spans="1:11" ht="20.25" customHeight="1" x14ac:dyDescent="0.25">
      <c r="A30" s="243" t="s">
        <v>570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3"/>
    </row>
    <row r="31" spans="1:11" ht="38.25" customHeight="1" x14ac:dyDescent="0.25">
      <c r="A31" s="243" t="s">
        <v>566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spans="1:11" x14ac:dyDescent="0.25">
      <c r="A32" s="243"/>
      <c r="B32" s="243"/>
      <c r="C32" s="243"/>
      <c r="D32" s="243"/>
      <c r="E32" s="243"/>
      <c r="F32" s="243"/>
      <c r="G32" s="243"/>
      <c r="H32" s="243"/>
      <c r="I32" s="243"/>
      <c r="J32" s="243"/>
      <c r="K32" s="243"/>
    </row>
    <row r="33" spans="1:11" ht="31.5" customHeight="1" x14ac:dyDescent="0.25">
      <c r="A33" s="244" t="s">
        <v>571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4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54" activePane="bottomRight" state="frozen"/>
      <selection pane="topRight" activeCell="C1" sqref="C1"/>
      <selection pane="bottomLeft" activeCell="A10" sqref="A10"/>
      <selection pane="bottomRight" activeCell="C7" sqref="C7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48" t="s">
        <v>0</v>
      </c>
      <c r="B1" s="248"/>
      <c r="C1" s="248"/>
      <c r="D1" s="248"/>
      <c r="E1" s="248"/>
      <c r="F1" s="248"/>
      <c r="G1" s="248"/>
      <c r="H1" s="248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77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48" t="s">
        <v>23</v>
      </c>
      <c r="B3" s="248"/>
      <c r="C3" s="248"/>
      <c r="D3" s="248"/>
      <c r="E3" s="248"/>
      <c r="F3" s="248"/>
      <c r="G3" s="248"/>
      <c r="H3" s="248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77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48" t="s">
        <v>24</v>
      </c>
      <c r="B5" s="248"/>
      <c r="C5" s="248"/>
      <c r="D5" s="248"/>
      <c r="E5" s="248"/>
      <c r="F5" s="248"/>
      <c r="G5" s="248"/>
      <c r="H5" s="248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77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47" t="s">
        <v>3</v>
      </c>
      <c r="B7" s="247"/>
      <c r="C7" s="54" t="s">
        <v>576</v>
      </c>
      <c r="D7" s="54" t="s">
        <v>572</v>
      </c>
      <c r="E7" s="54" t="s">
        <v>573</v>
      </c>
      <c r="F7" s="54" t="s">
        <v>574</v>
      </c>
      <c r="G7" s="54" t="s">
        <v>260</v>
      </c>
      <c r="H7" s="162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46">
        <v>1</v>
      </c>
      <c r="B8" s="246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63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9" t="s">
        <v>27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65"/>
      <c r="N9" s="165"/>
      <c r="O9" s="165"/>
    </row>
    <row r="10" spans="1:15" s="34" customFormat="1" x14ac:dyDescent="0.2">
      <c r="A10" s="199"/>
      <c r="B10" s="201" t="s">
        <v>25</v>
      </c>
      <c r="C10" s="192">
        <f>+C11+C70</f>
        <v>1837659.38</v>
      </c>
      <c r="D10" s="202">
        <f>+D11+D70</f>
        <v>1890786</v>
      </c>
      <c r="E10" s="202">
        <f>+E11+E70</f>
        <v>2011457</v>
      </c>
      <c r="F10" s="192">
        <f>+F11+F70</f>
        <v>1995404.08</v>
      </c>
      <c r="G10" s="192">
        <f>+F10/C10*100</f>
        <v>108.58400102417241</v>
      </c>
      <c r="H10" s="192">
        <f>+F10/E10*100</f>
        <v>99.201925768236663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193" t="s">
        <v>30</v>
      </c>
      <c r="B11" s="194" t="s">
        <v>31</v>
      </c>
      <c r="C11" s="195">
        <f>+C12+C34+C45+C51+C58+C65</f>
        <v>1837659.38</v>
      </c>
      <c r="D11" s="196">
        <f>+D12+D34+D45+D51+D58+D65</f>
        <v>1890786</v>
      </c>
      <c r="E11" s="196">
        <f>+E12+E34+E45+E51+E58+E65</f>
        <v>2011457</v>
      </c>
      <c r="F11" s="195">
        <f>+F12+F34+F45+F51+F58+F65</f>
        <v>1995404.08</v>
      </c>
      <c r="G11" s="197">
        <f>+F11/C11*100</f>
        <v>108.58400102417241</v>
      </c>
      <c r="H11" s="197">
        <f>+F11/E11*100</f>
        <v>99.201925768236663</v>
      </c>
      <c r="I11" s="166"/>
      <c r="J11" s="166"/>
      <c r="K11" s="166"/>
      <c r="L11" s="166"/>
      <c r="M11" s="166"/>
      <c r="N11" s="166"/>
      <c r="O11" s="166"/>
    </row>
    <row r="12" spans="1:15" x14ac:dyDescent="0.2">
      <c r="A12" s="181" t="s">
        <v>33</v>
      </c>
      <c r="B12" s="182" t="s">
        <v>34</v>
      </c>
      <c r="C12" s="178">
        <f>+C13+C15+C20+C23+C26+C29</f>
        <v>326395.03999999998</v>
      </c>
      <c r="D12" s="161">
        <v>303370</v>
      </c>
      <c r="E12" s="161">
        <v>340956</v>
      </c>
      <c r="F12" s="178">
        <f>+F13+F15+F20+F23+F26+F29</f>
        <v>324781.36</v>
      </c>
      <c r="G12" s="178">
        <f>+F12/C12*100</f>
        <v>99.505605232236377</v>
      </c>
      <c r="H12" s="178">
        <f>+F12/E12*100</f>
        <v>95.256091695116083</v>
      </c>
      <c r="I12" s="169"/>
      <c r="J12" s="169"/>
      <c r="K12" s="169"/>
      <c r="L12" s="169"/>
      <c r="M12" s="169"/>
      <c r="N12" s="169"/>
      <c r="O12" s="169"/>
    </row>
    <row r="13" spans="1:15" x14ac:dyDescent="0.2">
      <c r="A13" s="179" t="s">
        <v>262</v>
      </c>
      <c r="B13" s="180" t="s">
        <v>263</v>
      </c>
      <c r="C13" s="178">
        <f>+C14</f>
        <v>0</v>
      </c>
      <c r="D13" s="176"/>
      <c r="E13" s="176"/>
      <c r="F13" s="178">
        <f>+F14</f>
        <v>0</v>
      </c>
      <c r="G13" s="178" t="e">
        <f t="shared" ref="G13:G72" si="0">+F13/C13*100</f>
        <v>#DIV/0!</v>
      </c>
      <c r="H13" s="178"/>
      <c r="I13" s="169"/>
      <c r="J13" s="169"/>
      <c r="K13" s="169"/>
      <c r="L13" s="169"/>
      <c r="M13" s="169"/>
      <c r="N13" s="169"/>
      <c r="O13" s="169"/>
    </row>
    <row r="14" spans="1:15" x14ac:dyDescent="0.2">
      <c r="A14" s="53" t="s">
        <v>264</v>
      </c>
      <c r="B14" s="51" t="s">
        <v>265</v>
      </c>
      <c r="C14" s="47"/>
      <c r="D14" s="175"/>
      <c r="E14" s="175"/>
      <c r="F14" s="47"/>
      <c r="G14" s="174" t="e">
        <f t="shared" si="0"/>
        <v>#DIV/0!</v>
      </c>
      <c r="H14" s="178"/>
      <c r="I14" s="49"/>
      <c r="J14" s="49"/>
      <c r="K14" s="49"/>
      <c r="L14" s="49"/>
      <c r="M14" s="50"/>
      <c r="N14" s="50"/>
      <c r="O14" s="50"/>
    </row>
    <row r="15" spans="1:15" x14ac:dyDescent="0.2">
      <c r="A15" s="179" t="s">
        <v>35</v>
      </c>
      <c r="B15" s="180" t="s">
        <v>36</v>
      </c>
      <c r="C15" s="178">
        <f>SUM(C16:C19)</f>
        <v>0</v>
      </c>
      <c r="D15" s="176"/>
      <c r="E15" s="176"/>
      <c r="F15" s="178">
        <f>SUM(F16:F19)</f>
        <v>0</v>
      </c>
      <c r="G15" s="178" t="e">
        <f t="shared" si="0"/>
        <v>#DIV/0!</v>
      </c>
      <c r="H15" s="178"/>
      <c r="I15" s="169"/>
      <c r="J15" s="169"/>
      <c r="K15" s="169"/>
      <c r="L15" s="169"/>
      <c r="M15" s="169"/>
      <c r="N15" s="169"/>
      <c r="O15" s="169"/>
    </row>
    <row r="16" spans="1:15" x14ac:dyDescent="0.2">
      <c r="A16" s="53" t="s">
        <v>266</v>
      </c>
      <c r="B16" s="51" t="s">
        <v>267</v>
      </c>
      <c r="C16" s="47"/>
      <c r="D16" s="175"/>
      <c r="E16" s="175"/>
      <c r="F16" s="47"/>
      <c r="G16" s="174" t="e">
        <f t="shared" si="0"/>
        <v>#DIV/0!</v>
      </c>
      <c r="H16" s="178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268</v>
      </c>
      <c r="B17" s="51" t="s">
        <v>269</v>
      </c>
      <c r="C17" s="47"/>
      <c r="D17" s="175"/>
      <c r="E17" s="175"/>
      <c r="F17" s="52"/>
      <c r="G17" s="173" t="e">
        <f t="shared" si="0"/>
        <v>#DIV/0!</v>
      </c>
      <c r="H17" s="178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37</v>
      </c>
      <c r="B18" s="51" t="s">
        <v>38</v>
      </c>
      <c r="C18" s="47"/>
      <c r="D18" s="175"/>
      <c r="E18" s="175"/>
      <c r="F18" s="47"/>
      <c r="G18" s="174" t="e">
        <f t="shared" si="0"/>
        <v>#DIV/0!</v>
      </c>
      <c r="H18" s="178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39</v>
      </c>
      <c r="B19" s="51" t="s">
        <v>40</v>
      </c>
      <c r="C19" s="47"/>
      <c r="D19" s="175"/>
      <c r="E19" s="175"/>
      <c r="F19" s="47"/>
      <c r="G19" s="174" t="e">
        <f t="shared" si="0"/>
        <v>#DIV/0!</v>
      </c>
      <c r="H19" s="178"/>
      <c r="I19" s="49"/>
      <c r="J19" s="49"/>
      <c r="K19" s="49"/>
      <c r="L19" s="49"/>
      <c r="M19" s="50"/>
      <c r="N19" s="50"/>
      <c r="O19" s="50"/>
    </row>
    <row r="20" spans="1:15" x14ac:dyDescent="0.2">
      <c r="A20" s="179" t="s">
        <v>270</v>
      </c>
      <c r="B20" s="180" t="s">
        <v>271</v>
      </c>
      <c r="C20" s="178">
        <f>+C21+C22</f>
        <v>71.67</v>
      </c>
      <c r="D20" s="176"/>
      <c r="E20" s="176"/>
      <c r="F20" s="178">
        <f>+F21+F22</f>
        <v>0</v>
      </c>
      <c r="G20" s="178">
        <f t="shared" si="0"/>
        <v>0</v>
      </c>
      <c r="H20" s="178"/>
      <c r="I20" s="169"/>
      <c r="J20" s="169"/>
      <c r="K20" s="169"/>
      <c r="L20" s="169"/>
      <c r="M20" s="169"/>
      <c r="N20" s="169"/>
      <c r="O20" s="169"/>
    </row>
    <row r="21" spans="1:15" x14ac:dyDescent="0.2">
      <c r="A21" s="53" t="s">
        <v>272</v>
      </c>
      <c r="B21" s="51" t="s">
        <v>273</v>
      </c>
      <c r="C21" s="47">
        <v>71.67</v>
      </c>
      <c r="D21" s="175"/>
      <c r="E21" s="175"/>
      <c r="F21" s="47"/>
      <c r="G21" s="174">
        <f t="shared" si="0"/>
        <v>0</v>
      </c>
      <c r="H21" s="178"/>
      <c r="I21" s="49"/>
      <c r="J21" s="49"/>
      <c r="K21" s="49"/>
      <c r="L21" s="49"/>
      <c r="M21" s="50"/>
      <c r="N21" s="50"/>
      <c r="O21" s="50"/>
    </row>
    <row r="22" spans="1:15" x14ac:dyDescent="0.2">
      <c r="A22" s="53" t="s">
        <v>274</v>
      </c>
      <c r="B22" s="51" t="s">
        <v>275</v>
      </c>
      <c r="C22" s="47"/>
      <c r="D22" s="175"/>
      <c r="E22" s="175"/>
      <c r="F22" s="52"/>
      <c r="G22" s="173" t="e">
        <f t="shared" si="0"/>
        <v>#DIV/0!</v>
      </c>
      <c r="H22" s="178"/>
      <c r="I22" s="49"/>
      <c r="J22" s="49"/>
      <c r="K22" s="49"/>
      <c r="L22" s="49"/>
      <c r="M22" s="50"/>
      <c r="N22" s="50"/>
      <c r="O22" s="50"/>
    </row>
    <row r="23" spans="1:15" x14ac:dyDescent="0.2">
      <c r="A23" s="179" t="s">
        <v>276</v>
      </c>
      <c r="B23" s="180" t="s">
        <v>277</v>
      </c>
      <c r="C23" s="178">
        <f>+C24+C25</f>
        <v>64115</v>
      </c>
      <c r="D23" s="176"/>
      <c r="E23" s="176"/>
      <c r="F23" s="178">
        <f>+F24+F25</f>
        <v>22565</v>
      </c>
      <c r="G23" s="178">
        <f t="shared" si="0"/>
        <v>35.194572252982923</v>
      </c>
      <c r="H23" s="178"/>
      <c r="I23" s="169"/>
      <c r="J23" s="169"/>
      <c r="K23" s="169"/>
      <c r="L23" s="169"/>
      <c r="M23" s="169"/>
      <c r="N23" s="169"/>
      <c r="O23" s="169"/>
    </row>
    <row r="24" spans="1:15" ht="25.5" x14ac:dyDescent="0.2">
      <c r="A24" s="53" t="s">
        <v>278</v>
      </c>
      <c r="B24" s="51" t="s">
        <v>279</v>
      </c>
      <c r="C24" s="47">
        <v>37565</v>
      </c>
      <c r="D24" s="175"/>
      <c r="E24" s="175"/>
      <c r="F24" s="47">
        <v>22565</v>
      </c>
      <c r="G24" s="174">
        <f t="shared" si="0"/>
        <v>60.069213363503259</v>
      </c>
      <c r="H24" s="178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280</v>
      </c>
      <c r="B25" s="51" t="s">
        <v>281</v>
      </c>
      <c r="C25" s="47">
        <v>26550</v>
      </c>
      <c r="D25" s="175"/>
      <c r="E25" s="175"/>
      <c r="F25" s="47"/>
      <c r="G25" s="174">
        <f t="shared" si="0"/>
        <v>0</v>
      </c>
      <c r="H25" s="178"/>
      <c r="I25" s="49"/>
      <c r="J25" s="49"/>
      <c r="K25" s="49"/>
      <c r="L25" s="49"/>
      <c r="M25" s="50"/>
      <c r="N25" s="50"/>
      <c r="O25" s="50"/>
    </row>
    <row r="26" spans="1:15" x14ac:dyDescent="0.2">
      <c r="A26" s="179" t="s">
        <v>282</v>
      </c>
      <c r="B26" s="180" t="s">
        <v>283</v>
      </c>
      <c r="C26" s="178">
        <f>+C27+C28</f>
        <v>0</v>
      </c>
      <c r="D26" s="176"/>
      <c r="E26" s="176"/>
      <c r="F26" s="178">
        <f>+F27+F28</f>
        <v>0</v>
      </c>
      <c r="G26" s="178" t="e">
        <f t="shared" si="0"/>
        <v>#DIV/0!</v>
      </c>
      <c r="H26" s="178"/>
      <c r="I26" s="169"/>
      <c r="J26" s="169"/>
      <c r="K26" s="169"/>
      <c r="L26" s="169"/>
      <c r="M26" s="169"/>
      <c r="N26" s="169"/>
      <c r="O26" s="169"/>
    </row>
    <row r="27" spans="1:15" x14ac:dyDescent="0.2">
      <c r="A27" s="53" t="s">
        <v>284</v>
      </c>
      <c r="B27" s="51" t="s">
        <v>285</v>
      </c>
      <c r="C27" s="47"/>
      <c r="D27" s="175"/>
      <c r="E27" s="175"/>
      <c r="F27" s="47"/>
      <c r="G27" s="174" t="e">
        <f t="shared" si="0"/>
        <v>#DIV/0!</v>
      </c>
      <c r="H27" s="178"/>
      <c r="I27" s="49"/>
      <c r="J27" s="49"/>
      <c r="K27" s="49"/>
      <c r="L27" s="49"/>
      <c r="M27" s="50"/>
      <c r="N27" s="50"/>
      <c r="O27" s="50"/>
    </row>
    <row r="28" spans="1:15" ht="25.5" x14ac:dyDescent="0.2">
      <c r="A28" s="53" t="s">
        <v>286</v>
      </c>
      <c r="B28" s="51" t="s">
        <v>287</v>
      </c>
      <c r="C28" s="52"/>
      <c r="D28" s="175"/>
      <c r="E28" s="175"/>
      <c r="F28" s="47"/>
      <c r="G28" s="174" t="e">
        <f t="shared" si="0"/>
        <v>#DIV/0!</v>
      </c>
      <c r="H28" s="178"/>
      <c r="I28" s="49"/>
      <c r="J28" s="49"/>
      <c r="K28" s="49"/>
      <c r="L28" s="49"/>
      <c r="M28" s="50"/>
      <c r="N28" s="50"/>
      <c r="O28" s="50"/>
    </row>
    <row r="29" spans="1:15" x14ac:dyDescent="0.2">
      <c r="A29" s="179" t="s">
        <v>288</v>
      </c>
      <c r="B29" s="180" t="s">
        <v>196</v>
      </c>
      <c r="C29" s="178">
        <f>SUM(C30:C33)</f>
        <v>262208.37</v>
      </c>
      <c r="D29" s="176"/>
      <c r="E29" s="176"/>
      <c r="F29" s="178">
        <f>SUM(F30:F33)</f>
        <v>302216.36</v>
      </c>
      <c r="G29" s="178">
        <f t="shared" si="0"/>
        <v>115.25809035005253</v>
      </c>
      <c r="H29" s="178"/>
      <c r="I29" s="169"/>
      <c r="J29" s="169"/>
      <c r="K29" s="169"/>
      <c r="L29" s="169"/>
      <c r="M29" s="169"/>
      <c r="N29" s="169"/>
      <c r="O29" s="169"/>
    </row>
    <row r="30" spans="1:15" x14ac:dyDescent="0.2">
      <c r="A30" s="53" t="s">
        <v>289</v>
      </c>
      <c r="B30" s="51" t="s">
        <v>198</v>
      </c>
      <c r="C30" s="47">
        <v>250900.49</v>
      </c>
      <c r="D30" s="176"/>
      <c r="E30" s="176"/>
      <c r="F30" s="47">
        <v>293056.36</v>
      </c>
      <c r="G30" s="174">
        <f t="shared" si="0"/>
        <v>116.80182848586705</v>
      </c>
      <c r="H30" s="178"/>
      <c r="I30" s="50"/>
      <c r="J30" s="50"/>
      <c r="K30" s="50"/>
      <c r="L30" s="50"/>
      <c r="M30" s="50"/>
      <c r="N30" s="50"/>
      <c r="O30" s="50"/>
    </row>
    <row r="31" spans="1:15" x14ac:dyDescent="0.2">
      <c r="A31" s="53" t="s">
        <v>290</v>
      </c>
      <c r="B31" s="51" t="s">
        <v>200</v>
      </c>
      <c r="C31" s="47"/>
      <c r="D31" s="176"/>
      <c r="E31" s="176"/>
      <c r="F31" s="47">
        <v>5000</v>
      </c>
      <c r="G31" s="174" t="e">
        <f t="shared" si="0"/>
        <v>#DIV/0!</v>
      </c>
      <c r="H31" s="178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291</v>
      </c>
      <c r="B32" s="51" t="s">
        <v>292</v>
      </c>
      <c r="C32" s="47">
        <v>11307.88</v>
      </c>
      <c r="D32" s="176"/>
      <c r="E32" s="176"/>
      <c r="F32" s="47">
        <v>4160</v>
      </c>
      <c r="G32" s="174">
        <f t="shared" si="0"/>
        <v>36.788505007127775</v>
      </c>
      <c r="H32" s="178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293</v>
      </c>
      <c r="B33" s="51" t="s">
        <v>202</v>
      </c>
      <c r="C33" s="47"/>
      <c r="D33" s="176"/>
      <c r="E33" s="176"/>
      <c r="F33" s="47"/>
      <c r="G33" s="174" t="e">
        <f t="shared" si="0"/>
        <v>#DIV/0!</v>
      </c>
      <c r="H33" s="178"/>
      <c r="I33" s="50"/>
      <c r="J33" s="50"/>
      <c r="K33" s="50"/>
      <c r="L33" s="50"/>
      <c r="M33" s="50"/>
      <c r="N33" s="50"/>
      <c r="O33" s="50"/>
    </row>
    <row r="34" spans="1:15" x14ac:dyDescent="0.2">
      <c r="A34" s="181" t="s">
        <v>41</v>
      </c>
      <c r="B34" s="182" t="s">
        <v>42</v>
      </c>
      <c r="C34" s="178">
        <f>+C35+C42</f>
        <v>1.07</v>
      </c>
      <c r="D34" s="161">
        <v>0</v>
      </c>
      <c r="E34" s="161">
        <v>0</v>
      </c>
      <c r="F34" s="178">
        <f>+F35+F42</f>
        <v>1.46</v>
      </c>
      <c r="G34" s="178">
        <f>+F34/C34*100</f>
        <v>136.44859813084111</v>
      </c>
      <c r="H34" s="178" t="e">
        <f>+F34/E34*100</f>
        <v>#DIV/0!</v>
      </c>
      <c r="I34" s="169"/>
      <c r="J34" s="169"/>
      <c r="K34" s="169"/>
      <c r="L34" s="169"/>
      <c r="M34" s="169"/>
      <c r="N34" s="169"/>
      <c r="O34" s="169"/>
    </row>
    <row r="35" spans="1:15" x14ac:dyDescent="0.2">
      <c r="A35" s="179" t="s">
        <v>43</v>
      </c>
      <c r="B35" s="180" t="s">
        <v>44</v>
      </c>
      <c r="C35" s="178">
        <f>SUM(C36:C41)</f>
        <v>1.07</v>
      </c>
      <c r="D35" s="176"/>
      <c r="E35" s="176"/>
      <c r="F35" s="178">
        <f>SUM(F36:F41)</f>
        <v>1.46</v>
      </c>
      <c r="G35" s="178">
        <f t="shared" si="0"/>
        <v>136.44859813084111</v>
      </c>
      <c r="H35" s="178"/>
      <c r="I35" s="169"/>
      <c r="J35" s="169"/>
      <c r="K35" s="169"/>
      <c r="L35" s="169"/>
      <c r="M35" s="169"/>
      <c r="N35" s="169"/>
      <c r="O35" s="169"/>
    </row>
    <row r="36" spans="1:15" x14ac:dyDescent="0.2">
      <c r="A36" s="53" t="s">
        <v>294</v>
      </c>
      <c r="B36" s="51" t="s">
        <v>295</v>
      </c>
      <c r="C36" s="47">
        <v>1.07</v>
      </c>
      <c r="D36" s="176"/>
      <c r="E36" s="176"/>
      <c r="F36" s="47">
        <v>1.46</v>
      </c>
      <c r="G36" s="174">
        <f t="shared" si="0"/>
        <v>136.44859813084111</v>
      </c>
      <c r="H36" s="178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296</v>
      </c>
      <c r="B37" s="51" t="s">
        <v>297</v>
      </c>
      <c r="C37" s="47"/>
      <c r="D37" s="176"/>
      <c r="E37" s="176"/>
      <c r="F37" s="47"/>
      <c r="G37" s="174" t="e">
        <f t="shared" si="0"/>
        <v>#DIV/0!</v>
      </c>
      <c r="H37" s="178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298</v>
      </c>
      <c r="B38" s="51" t="s">
        <v>299</v>
      </c>
      <c r="C38" s="47"/>
      <c r="D38" s="176"/>
      <c r="E38" s="176"/>
      <c r="F38" s="47"/>
      <c r="G38" s="174" t="e">
        <f t="shared" si="0"/>
        <v>#DIV/0!</v>
      </c>
      <c r="H38" s="178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300</v>
      </c>
      <c r="B39" s="51" t="s">
        <v>301</v>
      </c>
      <c r="C39" s="47"/>
      <c r="D39" s="176"/>
      <c r="E39" s="176"/>
      <c r="F39" s="47"/>
      <c r="G39" s="174" t="e">
        <f t="shared" si="0"/>
        <v>#DIV/0!</v>
      </c>
      <c r="H39" s="178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45</v>
      </c>
      <c r="B40" s="51" t="s">
        <v>46</v>
      </c>
      <c r="C40" s="47"/>
      <c r="D40" s="176"/>
      <c r="E40" s="176"/>
      <c r="F40" s="47"/>
      <c r="G40" s="174" t="e">
        <f t="shared" si="0"/>
        <v>#DIV/0!</v>
      </c>
      <c r="H40" s="178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302</v>
      </c>
      <c r="B41" s="51" t="s">
        <v>303</v>
      </c>
      <c r="C41" s="47"/>
      <c r="D41" s="176"/>
      <c r="E41" s="176"/>
      <c r="F41" s="47"/>
      <c r="G41" s="174" t="e">
        <f t="shared" si="0"/>
        <v>#DIV/0!</v>
      </c>
      <c r="H41" s="178"/>
      <c r="I41" s="50"/>
      <c r="J41" s="50"/>
      <c r="K41" s="50"/>
      <c r="L41" s="50"/>
      <c r="M41" s="50"/>
      <c r="N41" s="50"/>
      <c r="O41" s="50"/>
    </row>
    <row r="42" spans="1:15" x14ac:dyDescent="0.2">
      <c r="A42" s="179" t="s">
        <v>304</v>
      </c>
      <c r="B42" s="180" t="s">
        <v>305</v>
      </c>
      <c r="C42" s="178">
        <f>+C43+C44</f>
        <v>0</v>
      </c>
      <c r="D42" s="176"/>
      <c r="E42" s="176"/>
      <c r="F42" s="178">
        <f>+F43+F44</f>
        <v>0</v>
      </c>
      <c r="G42" s="178" t="e">
        <f t="shared" si="0"/>
        <v>#DIV/0!</v>
      </c>
      <c r="H42" s="178"/>
      <c r="I42" s="169"/>
      <c r="J42" s="169"/>
      <c r="K42" s="169"/>
      <c r="L42" s="169"/>
      <c r="M42" s="169"/>
      <c r="N42" s="169"/>
      <c r="O42" s="169"/>
    </row>
    <row r="43" spans="1:15" x14ac:dyDescent="0.2">
      <c r="A43" s="53" t="s">
        <v>306</v>
      </c>
      <c r="B43" s="51" t="s">
        <v>307</v>
      </c>
      <c r="C43" s="47"/>
      <c r="D43" s="176"/>
      <c r="E43" s="176"/>
      <c r="F43" s="47"/>
      <c r="G43" s="174" t="e">
        <f t="shared" si="0"/>
        <v>#DIV/0!</v>
      </c>
      <c r="H43" s="178"/>
      <c r="I43" s="50"/>
      <c r="J43" s="50"/>
      <c r="K43" s="50"/>
      <c r="L43" s="50"/>
      <c r="M43" s="50"/>
      <c r="N43" s="50"/>
      <c r="O43" s="50"/>
    </row>
    <row r="44" spans="1:15" x14ac:dyDescent="0.2">
      <c r="A44" s="53" t="s">
        <v>308</v>
      </c>
      <c r="B44" s="51" t="s">
        <v>309</v>
      </c>
      <c r="C44" s="47"/>
      <c r="D44" s="176"/>
      <c r="E44" s="176"/>
      <c r="F44" s="47"/>
      <c r="G44" s="174" t="e">
        <f t="shared" si="0"/>
        <v>#DIV/0!</v>
      </c>
      <c r="H44" s="178"/>
      <c r="I44" s="50"/>
      <c r="J44" s="50"/>
      <c r="K44" s="50"/>
      <c r="L44" s="50"/>
      <c r="M44" s="50"/>
      <c r="N44" s="50"/>
      <c r="O44" s="50"/>
    </row>
    <row r="45" spans="1:15" ht="25.5" x14ac:dyDescent="0.2">
      <c r="A45" s="181" t="s">
        <v>47</v>
      </c>
      <c r="B45" s="182" t="s">
        <v>48</v>
      </c>
      <c r="C45" s="178">
        <f>+C46+C48</f>
        <v>117537.85</v>
      </c>
      <c r="D45" s="161">
        <v>120000</v>
      </c>
      <c r="E45" s="161">
        <v>125000</v>
      </c>
      <c r="F45" s="178">
        <f>+F46+F48</f>
        <v>125178.07</v>
      </c>
      <c r="G45" s="178">
        <f>+F45/C45*100</f>
        <v>106.50022099264194</v>
      </c>
      <c r="H45" s="178">
        <f>+F45/E45*100</f>
        <v>100.142456</v>
      </c>
      <c r="I45" s="169"/>
      <c r="J45" s="169"/>
      <c r="K45" s="169"/>
      <c r="L45" s="169"/>
      <c r="M45" s="169"/>
      <c r="N45" s="169"/>
      <c r="O45" s="169"/>
    </row>
    <row r="46" spans="1:15" x14ac:dyDescent="0.2">
      <c r="A46" s="179" t="s">
        <v>310</v>
      </c>
      <c r="B46" s="180" t="s">
        <v>311</v>
      </c>
      <c r="C46" s="178">
        <f>+C47</f>
        <v>0</v>
      </c>
      <c r="D46" s="176"/>
      <c r="E46" s="176"/>
      <c r="F46" s="178">
        <f>+F47</f>
        <v>0</v>
      </c>
      <c r="G46" s="178" t="e">
        <f t="shared" si="0"/>
        <v>#DIV/0!</v>
      </c>
      <c r="H46" s="178"/>
      <c r="I46" s="169"/>
      <c r="J46" s="169"/>
      <c r="K46" s="169"/>
      <c r="L46" s="169"/>
      <c r="M46" s="169"/>
      <c r="N46" s="169"/>
      <c r="O46" s="169"/>
    </row>
    <row r="47" spans="1:15" x14ac:dyDescent="0.2">
      <c r="A47" s="53" t="s">
        <v>312</v>
      </c>
      <c r="B47" s="51" t="s">
        <v>313</v>
      </c>
      <c r="C47" s="47"/>
      <c r="D47" s="176"/>
      <c r="E47" s="176"/>
      <c r="F47" s="47"/>
      <c r="G47" s="174" t="e">
        <f t="shared" si="0"/>
        <v>#DIV/0!</v>
      </c>
      <c r="H47" s="178"/>
      <c r="I47" s="50"/>
      <c r="J47" s="50"/>
      <c r="K47" s="50"/>
      <c r="L47" s="50"/>
      <c r="M47" s="50"/>
      <c r="N47" s="50"/>
      <c r="O47" s="50"/>
    </row>
    <row r="48" spans="1:15" x14ac:dyDescent="0.2">
      <c r="A48" s="179" t="s">
        <v>49</v>
      </c>
      <c r="B48" s="180" t="s">
        <v>50</v>
      </c>
      <c r="C48" s="178">
        <f>+C49+C50</f>
        <v>117537.85</v>
      </c>
      <c r="D48" s="176"/>
      <c r="E48" s="176"/>
      <c r="F48" s="178">
        <f>+F49+F50</f>
        <v>125178.07</v>
      </c>
      <c r="G48" s="178">
        <f t="shared" si="0"/>
        <v>106.50022099264194</v>
      </c>
      <c r="H48" s="178"/>
      <c r="I48" s="169"/>
      <c r="J48" s="169"/>
      <c r="K48" s="169"/>
      <c r="L48" s="169"/>
      <c r="M48" s="169"/>
      <c r="N48" s="169"/>
      <c r="O48" s="169"/>
    </row>
    <row r="49" spans="1:15" x14ac:dyDescent="0.2">
      <c r="A49" s="53" t="s">
        <v>314</v>
      </c>
      <c r="B49" s="51" t="s">
        <v>315</v>
      </c>
      <c r="C49" s="47"/>
      <c r="D49" s="176"/>
      <c r="E49" s="176"/>
      <c r="F49" s="47"/>
      <c r="G49" s="174" t="e">
        <f t="shared" si="0"/>
        <v>#DIV/0!</v>
      </c>
      <c r="H49" s="178"/>
      <c r="I49" s="50"/>
      <c r="J49" s="50"/>
      <c r="K49" s="50"/>
      <c r="L49" s="50"/>
      <c r="M49" s="50"/>
      <c r="N49" s="50"/>
      <c r="O49" s="50"/>
    </row>
    <row r="50" spans="1:15" x14ac:dyDescent="0.2">
      <c r="A50" s="53" t="s">
        <v>51</v>
      </c>
      <c r="B50" s="51" t="s">
        <v>52</v>
      </c>
      <c r="C50" s="47">
        <v>117537.85</v>
      </c>
      <c r="D50" s="176"/>
      <c r="E50" s="176"/>
      <c r="F50" s="47">
        <v>125178.07</v>
      </c>
      <c r="G50" s="174">
        <f t="shared" si="0"/>
        <v>106.50022099264194</v>
      </c>
      <c r="H50" s="178"/>
      <c r="I50" s="50"/>
      <c r="J50" s="50"/>
      <c r="K50" s="50"/>
      <c r="L50" s="50"/>
      <c r="M50" s="50"/>
      <c r="N50" s="50"/>
      <c r="O50" s="50"/>
    </row>
    <row r="51" spans="1:15" ht="25.5" x14ac:dyDescent="0.2">
      <c r="A51" s="181" t="s">
        <v>316</v>
      </c>
      <c r="B51" s="182" t="s">
        <v>317</v>
      </c>
      <c r="C51" s="178">
        <f>+C52+C55</f>
        <v>18501.169999999998</v>
      </c>
      <c r="D51" s="161">
        <v>18960</v>
      </c>
      <c r="E51" s="161">
        <v>24810</v>
      </c>
      <c r="F51" s="178">
        <f>+F52+F55</f>
        <v>24755.75</v>
      </c>
      <c r="G51" s="178">
        <f>+F51/C51*100</f>
        <v>133.80640251400317</v>
      </c>
      <c r="H51" s="178">
        <f>+F51/E51*100</f>
        <v>99.78133817009271</v>
      </c>
      <c r="I51" s="169"/>
      <c r="J51" s="169"/>
      <c r="K51" s="169"/>
      <c r="L51" s="169"/>
      <c r="M51" s="169"/>
      <c r="N51" s="169"/>
      <c r="O51" s="169"/>
    </row>
    <row r="52" spans="1:15" x14ac:dyDescent="0.2">
      <c r="A52" s="179" t="s">
        <v>318</v>
      </c>
      <c r="B52" s="180" t="s">
        <v>319</v>
      </c>
      <c r="C52" s="178">
        <f>+C53+C54</f>
        <v>18501.169999999998</v>
      </c>
      <c r="D52" s="176"/>
      <c r="E52" s="176"/>
      <c r="F52" s="178">
        <f>+F53+F54</f>
        <v>24755.75</v>
      </c>
      <c r="G52" s="178">
        <f t="shared" si="0"/>
        <v>133.80640251400317</v>
      </c>
      <c r="H52" s="178"/>
      <c r="I52" s="169"/>
      <c r="J52" s="169"/>
      <c r="K52" s="169"/>
      <c r="L52" s="169"/>
      <c r="M52" s="169"/>
      <c r="N52" s="169"/>
      <c r="O52" s="169"/>
    </row>
    <row r="53" spans="1:15" x14ac:dyDescent="0.2">
      <c r="A53" s="53" t="s">
        <v>320</v>
      </c>
      <c r="B53" s="51" t="s">
        <v>321</v>
      </c>
      <c r="C53" s="47"/>
      <c r="D53" s="176"/>
      <c r="E53" s="176"/>
      <c r="F53" s="47"/>
      <c r="G53" s="174" t="e">
        <f t="shared" si="0"/>
        <v>#DIV/0!</v>
      </c>
      <c r="H53" s="178"/>
      <c r="I53" s="50"/>
      <c r="J53" s="50"/>
      <c r="K53" s="50"/>
      <c r="L53" s="50"/>
      <c r="M53" s="50"/>
      <c r="N53" s="50"/>
      <c r="O53" s="50"/>
    </row>
    <row r="54" spans="1:15" x14ac:dyDescent="0.2">
      <c r="A54" s="53" t="s">
        <v>322</v>
      </c>
      <c r="B54" s="51" t="s">
        <v>323</v>
      </c>
      <c r="C54" s="47">
        <v>18501.169999999998</v>
      </c>
      <c r="D54" s="176"/>
      <c r="E54" s="176"/>
      <c r="F54" s="47">
        <v>24755.75</v>
      </c>
      <c r="G54" s="174">
        <f t="shared" si="0"/>
        <v>133.80640251400317</v>
      </c>
      <c r="H54" s="178"/>
      <c r="I54" s="50"/>
      <c r="J54" s="50"/>
      <c r="K54" s="50"/>
      <c r="L54" s="50"/>
      <c r="M54" s="50"/>
      <c r="N54" s="50"/>
      <c r="O54" s="50"/>
    </row>
    <row r="55" spans="1:15" x14ac:dyDescent="0.2">
      <c r="A55" s="179" t="s">
        <v>324</v>
      </c>
      <c r="B55" s="180" t="s">
        <v>325</v>
      </c>
      <c r="C55" s="178">
        <f>+C56+C57</f>
        <v>0</v>
      </c>
      <c r="D55" s="176"/>
      <c r="E55" s="176"/>
      <c r="F55" s="178">
        <f>+F56+F57</f>
        <v>0</v>
      </c>
      <c r="G55" s="178" t="e">
        <f t="shared" si="0"/>
        <v>#DIV/0!</v>
      </c>
      <c r="H55" s="178"/>
      <c r="I55" s="169"/>
      <c r="J55" s="169"/>
      <c r="K55" s="169"/>
      <c r="L55" s="169"/>
      <c r="M55" s="169"/>
      <c r="N55" s="169"/>
      <c r="O55" s="169"/>
    </row>
    <row r="56" spans="1:15" x14ac:dyDescent="0.2">
      <c r="A56" s="53" t="s">
        <v>326</v>
      </c>
      <c r="B56" s="51" t="s">
        <v>212</v>
      </c>
      <c r="C56" s="47"/>
      <c r="D56" s="176"/>
      <c r="E56" s="176"/>
      <c r="F56" s="47"/>
      <c r="G56" s="174" t="e">
        <f t="shared" si="0"/>
        <v>#DIV/0!</v>
      </c>
      <c r="H56" s="178"/>
      <c r="I56" s="50"/>
      <c r="J56" s="50"/>
      <c r="K56" s="50"/>
      <c r="L56" s="50"/>
      <c r="M56" s="50"/>
      <c r="N56" s="50"/>
      <c r="O56" s="50"/>
    </row>
    <row r="57" spans="1:15" x14ac:dyDescent="0.2">
      <c r="A57" s="53" t="s">
        <v>327</v>
      </c>
      <c r="B57" s="51" t="s">
        <v>218</v>
      </c>
      <c r="C57" s="47"/>
      <c r="D57" s="176"/>
      <c r="E57" s="176"/>
      <c r="F57" s="47"/>
      <c r="G57" s="174" t="e">
        <f t="shared" si="0"/>
        <v>#DIV/0!</v>
      </c>
      <c r="H57" s="178"/>
      <c r="I57" s="50"/>
      <c r="J57" s="50"/>
      <c r="K57" s="50"/>
      <c r="L57" s="50"/>
      <c r="M57" s="50"/>
      <c r="N57" s="50"/>
      <c r="O57" s="50"/>
    </row>
    <row r="58" spans="1:15" x14ac:dyDescent="0.2">
      <c r="A58" s="181">
        <v>67</v>
      </c>
      <c r="B58" s="182" t="s">
        <v>544</v>
      </c>
      <c r="C58" s="178">
        <f>+C59+C63</f>
        <v>1375224.25</v>
      </c>
      <c r="D58" s="161">
        <v>1448456</v>
      </c>
      <c r="E58" s="161">
        <v>1520691</v>
      </c>
      <c r="F58" s="178">
        <f>+F59+F63</f>
        <v>1520687.44</v>
      </c>
      <c r="G58" s="178">
        <f>+F58/C58*100</f>
        <v>110.57741601051609</v>
      </c>
      <c r="H58" s="178">
        <f>+F58/E58*100</f>
        <v>99.999765895898634</v>
      </c>
      <c r="I58" s="169"/>
      <c r="J58" s="169"/>
      <c r="K58" s="169"/>
      <c r="L58" s="169"/>
      <c r="M58" s="169"/>
      <c r="N58" s="169"/>
      <c r="O58" s="169"/>
    </row>
    <row r="59" spans="1:15" x14ac:dyDescent="0.2">
      <c r="A59" s="179">
        <v>671</v>
      </c>
      <c r="B59" s="180" t="s">
        <v>544</v>
      </c>
      <c r="C59" s="178">
        <f>+C60+C61+C62</f>
        <v>1375224.25</v>
      </c>
      <c r="D59" s="176"/>
      <c r="E59" s="176"/>
      <c r="F59" s="178">
        <f>+F60+F61+F62</f>
        <v>1520687.44</v>
      </c>
      <c r="G59" s="178">
        <f t="shared" si="0"/>
        <v>110.57741601051609</v>
      </c>
      <c r="H59" s="178"/>
      <c r="I59" s="169"/>
      <c r="J59" s="169"/>
      <c r="K59" s="169"/>
      <c r="L59" s="169"/>
      <c r="M59" s="169"/>
      <c r="N59" s="169"/>
      <c r="O59" s="169"/>
    </row>
    <row r="60" spans="1:15" s="221" customFormat="1" x14ac:dyDescent="0.2">
      <c r="A60" s="171">
        <v>6711</v>
      </c>
      <c r="B60" s="170" t="s">
        <v>563</v>
      </c>
      <c r="C60" s="218">
        <v>1375224.25</v>
      </c>
      <c r="D60" s="219"/>
      <c r="E60" s="219"/>
      <c r="F60" s="218">
        <v>1520687.44</v>
      </c>
      <c r="G60" s="218">
        <f t="shared" si="0"/>
        <v>110.57741601051609</v>
      </c>
      <c r="H60" s="220"/>
      <c r="I60" s="169"/>
      <c r="J60" s="169"/>
      <c r="K60" s="169"/>
      <c r="L60" s="169"/>
      <c r="M60" s="169"/>
      <c r="N60" s="169"/>
      <c r="O60" s="169"/>
    </row>
    <row r="61" spans="1:15" s="221" customFormat="1" ht="25.5" x14ac:dyDescent="0.2">
      <c r="A61" s="171">
        <v>6712</v>
      </c>
      <c r="B61" s="170" t="s">
        <v>564</v>
      </c>
      <c r="C61" s="218"/>
      <c r="D61" s="219"/>
      <c r="E61" s="219"/>
      <c r="F61" s="218"/>
      <c r="G61" s="218" t="e">
        <f t="shared" si="0"/>
        <v>#DIV/0!</v>
      </c>
      <c r="H61" s="220"/>
      <c r="I61" s="169"/>
      <c r="J61" s="169"/>
      <c r="K61" s="169"/>
      <c r="L61" s="169"/>
      <c r="M61" s="169"/>
      <c r="N61" s="169"/>
      <c r="O61" s="169"/>
    </row>
    <row r="62" spans="1:15" s="221" customFormat="1" ht="25.5" x14ac:dyDescent="0.2">
      <c r="A62" s="171">
        <v>6714</v>
      </c>
      <c r="B62" s="170" t="s">
        <v>565</v>
      </c>
      <c r="C62" s="218"/>
      <c r="D62" s="219"/>
      <c r="E62" s="219"/>
      <c r="F62" s="218"/>
      <c r="G62" s="218" t="e">
        <f t="shared" si="0"/>
        <v>#DIV/0!</v>
      </c>
      <c r="H62" s="220"/>
      <c r="I62" s="169"/>
      <c r="J62" s="169"/>
      <c r="K62" s="169"/>
      <c r="L62" s="169"/>
      <c r="M62" s="169"/>
      <c r="N62" s="169"/>
      <c r="O62" s="169"/>
    </row>
    <row r="63" spans="1:15" x14ac:dyDescent="0.2">
      <c r="A63" s="179">
        <v>673</v>
      </c>
      <c r="B63" s="180" t="s">
        <v>552</v>
      </c>
      <c r="C63" s="178">
        <f>+C64</f>
        <v>0</v>
      </c>
      <c r="D63" s="176"/>
      <c r="E63" s="176"/>
      <c r="F63" s="178">
        <f>+F64</f>
        <v>0</v>
      </c>
      <c r="G63" s="178" t="e">
        <f t="shared" si="0"/>
        <v>#DIV/0!</v>
      </c>
      <c r="H63" s="178"/>
      <c r="I63" s="169"/>
      <c r="J63" s="169"/>
      <c r="K63" s="169"/>
      <c r="L63" s="169"/>
      <c r="M63" s="169"/>
      <c r="N63" s="169"/>
      <c r="O63" s="169"/>
    </row>
    <row r="64" spans="1:15" x14ac:dyDescent="0.2">
      <c r="A64" s="171">
        <v>6731</v>
      </c>
      <c r="B64" s="170" t="s">
        <v>552</v>
      </c>
      <c r="C64" s="174"/>
      <c r="D64" s="176"/>
      <c r="E64" s="176"/>
      <c r="F64" s="174"/>
      <c r="G64" s="174" t="e">
        <f t="shared" si="0"/>
        <v>#DIV/0!</v>
      </c>
      <c r="H64" s="178"/>
      <c r="I64" s="169"/>
      <c r="J64" s="169"/>
      <c r="K64" s="169"/>
      <c r="L64" s="169"/>
      <c r="M64" s="169"/>
      <c r="N64" s="169"/>
      <c r="O64" s="169"/>
    </row>
    <row r="65" spans="1:15" x14ac:dyDescent="0.2">
      <c r="A65" s="181" t="s">
        <v>328</v>
      </c>
      <c r="B65" s="182" t="s">
        <v>329</v>
      </c>
      <c r="C65" s="178">
        <f>+C66+C68</f>
        <v>0</v>
      </c>
      <c r="D65" s="161"/>
      <c r="E65" s="161"/>
      <c r="F65" s="178">
        <f>+F66+F68</f>
        <v>0</v>
      </c>
      <c r="G65" s="178" t="e">
        <f>+F65/C65*100</f>
        <v>#DIV/0!</v>
      </c>
      <c r="H65" s="178" t="e">
        <f>+F65/E65*100</f>
        <v>#DIV/0!</v>
      </c>
      <c r="I65" s="169"/>
      <c r="J65" s="169"/>
      <c r="K65" s="169"/>
      <c r="L65" s="169"/>
      <c r="M65" s="169"/>
      <c r="N65" s="169"/>
      <c r="O65" s="169"/>
    </row>
    <row r="66" spans="1:15" x14ac:dyDescent="0.2">
      <c r="A66" s="179" t="s">
        <v>330</v>
      </c>
      <c r="B66" s="180" t="s">
        <v>331</v>
      </c>
      <c r="C66" s="178">
        <f>+C67</f>
        <v>0</v>
      </c>
      <c r="D66" s="176"/>
      <c r="E66" s="176"/>
      <c r="F66" s="178">
        <f>+F67</f>
        <v>0</v>
      </c>
      <c r="G66" s="178" t="e">
        <f t="shared" si="0"/>
        <v>#DIV/0!</v>
      </c>
      <c r="H66" s="178"/>
      <c r="I66" s="169"/>
      <c r="J66" s="169"/>
      <c r="K66" s="169"/>
      <c r="L66" s="169"/>
      <c r="M66" s="169"/>
      <c r="N66" s="169"/>
      <c r="O66" s="169"/>
    </row>
    <row r="67" spans="1:15" x14ac:dyDescent="0.2">
      <c r="A67" s="53" t="s">
        <v>332</v>
      </c>
      <c r="B67" s="51" t="s">
        <v>333</v>
      </c>
      <c r="C67" s="47"/>
      <c r="D67" s="176"/>
      <c r="E67" s="176"/>
      <c r="F67" s="47"/>
      <c r="G67" s="174" t="e">
        <f t="shared" si="0"/>
        <v>#DIV/0!</v>
      </c>
      <c r="H67" s="178"/>
      <c r="I67" s="50"/>
      <c r="J67" s="50"/>
      <c r="K67" s="50"/>
      <c r="L67" s="50"/>
      <c r="M67" s="50"/>
      <c r="N67" s="50"/>
      <c r="O67" s="50"/>
    </row>
    <row r="68" spans="1:15" x14ac:dyDescent="0.2">
      <c r="A68" s="179" t="s">
        <v>334</v>
      </c>
      <c r="B68" s="180" t="s">
        <v>335</v>
      </c>
      <c r="C68" s="178">
        <f>+C69</f>
        <v>0</v>
      </c>
      <c r="D68" s="176"/>
      <c r="E68" s="176"/>
      <c r="F68" s="178">
        <f>+F69</f>
        <v>0</v>
      </c>
      <c r="G68" s="178" t="e">
        <f t="shared" si="0"/>
        <v>#DIV/0!</v>
      </c>
      <c r="H68" s="178"/>
      <c r="I68" s="169"/>
      <c r="J68" s="169"/>
      <c r="K68" s="169"/>
      <c r="L68" s="169"/>
      <c r="M68" s="169"/>
      <c r="N68" s="169"/>
      <c r="O68" s="169"/>
    </row>
    <row r="69" spans="1:15" x14ac:dyDescent="0.2">
      <c r="A69" s="53" t="s">
        <v>336</v>
      </c>
      <c r="B69" s="51" t="s">
        <v>335</v>
      </c>
      <c r="C69" s="47"/>
      <c r="D69" s="176"/>
      <c r="E69" s="176"/>
      <c r="F69" s="47"/>
      <c r="G69" s="174" t="e">
        <f t="shared" si="0"/>
        <v>#DIV/0!</v>
      </c>
      <c r="H69" s="178"/>
      <c r="I69" s="50"/>
      <c r="J69" s="50"/>
      <c r="K69" s="50"/>
      <c r="L69" s="50"/>
      <c r="M69" s="50"/>
      <c r="N69" s="50"/>
      <c r="O69" s="50"/>
    </row>
    <row r="70" spans="1:15" x14ac:dyDescent="0.2">
      <c r="A70" s="193" t="s">
        <v>337</v>
      </c>
      <c r="B70" s="194" t="s">
        <v>338</v>
      </c>
      <c r="C70" s="195">
        <f>+C71+C76</f>
        <v>0</v>
      </c>
      <c r="D70" s="196">
        <f>+D71+D76</f>
        <v>0</v>
      </c>
      <c r="E70" s="196">
        <f>+E71+E76</f>
        <v>0</v>
      </c>
      <c r="F70" s="195">
        <f>+F71+F76</f>
        <v>0</v>
      </c>
      <c r="G70" s="197" t="e">
        <f>+F70/C70*100</f>
        <v>#DIV/0!</v>
      </c>
      <c r="H70" s="197" t="e">
        <f>+F70/E70*100</f>
        <v>#DIV/0!</v>
      </c>
      <c r="I70" s="166"/>
      <c r="J70" s="166"/>
      <c r="K70" s="166"/>
      <c r="L70" s="166"/>
      <c r="M70" s="166"/>
      <c r="N70" s="166"/>
      <c r="O70" s="166"/>
    </row>
    <row r="71" spans="1:15" x14ac:dyDescent="0.2">
      <c r="A71" s="181" t="s">
        <v>339</v>
      </c>
      <c r="B71" s="182" t="s">
        <v>340</v>
      </c>
      <c r="C71" s="178">
        <f>+C72+C74</f>
        <v>0</v>
      </c>
      <c r="D71" s="161"/>
      <c r="E71" s="161"/>
      <c r="F71" s="178">
        <f>+F72+F74</f>
        <v>0</v>
      </c>
      <c r="G71" s="178" t="e">
        <f>+F71/C71*100</f>
        <v>#DIV/0!</v>
      </c>
      <c r="H71" s="178" t="e">
        <f>+F71/E71*100</f>
        <v>#DIV/0!</v>
      </c>
      <c r="I71" s="169"/>
      <c r="J71" s="169"/>
      <c r="K71" s="169"/>
      <c r="L71" s="169"/>
      <c r="M71" s="169"/>
      <c r="N71" s="169"/>
      <c r="O71" s="169"/>
    </row>
    <row r="72" spans="1:15" x14ac:dyDescent="0.2">
      <c r="A72" s="179" t="s">
        <v>341</v>
      </c>
      <c r="B72" s="180" t="s">
        <v>342</v>
      </c>
      <c r="C72" s="178">
        <f>+C73</f>
        <v>0</v>
      </c>
      <c r="D72" s="176"/>
      <c r="E72" s="176"/>
      <c r="F72" s="178">
        <f>+F73</f>
        <v>0</v>
      </c>
      <c r="G72" s="178" t="e">
        <f t="shared" si="0"/>
        <v>#DIV/0!</v>
      </c>
      <c r="H72" s="178"/>
      <c r="I72" s="169"/>
      <c r="J72" s="169"/>
      <c r="K72" s="169"/>
      <c r="L72" s="169"/>
      <c r="M72" s="169"/>
      <c r="N72" s="169"/>
      <c r="O72" s="169"/>
    </row>
    <row r="73" spans="1:15" x14ac:dyDescent="0.2">
      <c r="A73" s="53" t="s">
        <v>343</v>
      </c>
      <c r="B73" s="51" t="s">
        <v>344</v>
      </c>
      <c r="C73" s="47"/>
      <c r="D73" s="176"/>
      <c r="E73" s="176"/>
      <c r="F73" s="47"/>
      <c r="G73" s="174" t="e">
        <f t="shared" ref="G73:G87" si="1">+F73/C73*100</f>
        <v>#DIV/0!</v>
      </c>
      <c r="H73" s="178"/>
      <c r="I73" s="50"/>
      <c r="J73" s="50"/>
      <c r="K73" s="50"/>
      <c r="L73" s="50"/>
      <c r="M73" s="50"/>
      <c r="N73" s="50"/>
      <c r="O73" s="50"/>
    </row>
    <row r="74" spans="1:15" x14ac:dyDescent="0.2">
      <c r="A74" s="179" t="s">
        <v>345</v>
      </c>
      <c r="B74" s="180" t="s">
        <v>346</v>
      </c>
      <c r="C74" s="178">
        <f>+C75</f>
        <v>0</v>
      </c>
      <c r="D74" s="176"/>
      <c r="E74" s="176"/>
      <c r="F74" s="178">
        <f>+F75</f>
        <v>0</v>
      </c>
      <c r="G74" s="178" t="e">
        <f t="shared" si="1"/>
        <v>#DIV/0!</v>
      </c>
      <c r="H74" s="178"/>
      <c r="I74" s="169"/>
      <c r="J74" s="169"/>
      <c r="K74" s="169"/>
      <c r="L74" s="169"/>
      <c r="M74" s="169"/>
      <c r="N74" s="169"/>
      <c r="O74" s="169"/>
    </row>
    <row r="75" spans="1:15" x14ac:dyDescent="0.2">
      <c r="A75" s="53" t="s">
        <v>347</v>
      </c>
      <c r="B75" s="51" t="s">
        <v>348</v>
      </c>
      <c r="C75" s="47"/>
      <c r="D75" s="176"/>
      <c r="E75" s="176"/>
      <c r="F75" s="47"/>
      <c r="G75" s="174" t="e">
        <f t="shared" si="1"/>
        <v>#DIV/0!</v>
      </c>
      <c r="H75" s="178"/>
      <c r="I75" s="50"/>
      <c r="J75" s="50"/>
      <c r="K75" s="50"/>
      <c r="L75" s="50"/>
      <c r="M75" s="50"/>
      <c r="N75" s="50"/>
      <c r="O75" s="50"/>
    </row>
    <row r="76" spans="1:15" x14ac:dyDescent="0.2">
      <c r="A76" s="181" t="s">
        <v>349</v>
      </c>
      <c r="B76" s="182" t="s">
        <v>350</v>
      </c>
      <c r="C76" s="178">
        <f>+C77+C80+C84+C87</f>
        <v>0</v>
      </c>
      <c r="D76" s="48"/>
      <c r="E76" s="48"/>
      <c r="F76" s="178">
        <f>+F77+F80+F84+F87</f>
        <v>0</v>
      </c>
      <c r="G76" s="178" t="e">
        <f>+F76/C76*100</f>
        <v>#DIV/0!</v>
      </c>
      <c r="H76" s="178" t="e">
        <f>+F76/E76*100</f>
        <v>#DIV/0!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179" t="s">
        <v>351</v>
      </c>
      <c r="B77" s="180" t="s">
        <v>352</v>
      </c>
      <c r="C77" s="178">
        <f>+C78+C79</f>
        <v>0</v>
      </c>
      <c r="D77" s="176"/>
      <c r="E77" s="176"/>
      <c r="F77" s="178">
        <f>+F78+F79</f>
        <v>0</v>
      </c>
      <c r="G77" s="178" t="e">
        <f t="shared" si="1"/>
        <v>#DIV/0!</v>
      </c>
      <c r="H77" s="178"/>
      <c r="I77" s="169"/>
      <c r="J77" s="169"/>
      <c r="K77" s="169"/>
      <c r="L77" s="169"/>
      <c r="M77" s="169"/>
      <c r="N77" s="169"/>
      <c r="O77" s="169"/>
    </row>
    <row r="78" spans="1:15" x14ac:dyDescent="0.2">
      <c r="A78" s="53" t="s">
        <v>353</v>
      </c>
      <c r="B78" s="51" t="s">
        <v>354</v>
      </c>
      <c r="C78" s="47"/>
      <c r="D78" s="176"/>
      <c r="E78" s="176"/>
      <c r="F78" s="47"/>
      <c r="G78" s="174" t="e">
        <f>+F78/C78*100</f>
        <v>#DIV/0!</v>
      </c>
      <c r="H78" s="178"/>
      <c r="I78" s="50"/>
      <c r="J78" s="50"/>
      <c r="K78" s="50"/>
      <c r="L78" s="50"/>
      <c r="M78" s="50"/>
      <c r="N78" s="50"/>
      <c r="O78" s="50"/>
    </row>
    <row r="79" spans="1:15" x14ac:dyDescent="0.2">
      <c r="A79" s="53" t="s">
        <v>355</v>
      </c>
      <c r="B79" s="51" t="s">
        <v>238</v>
      </c>
      <c r="C79" s="47"/>
      <c r="D79" s="176"/>
      <c r="E79" s="176"/>
      <c r="F79" s="47"/>
      <c r="G79" s="174" t="e">
        <f t="shared" si="1"/>
        <v>#DIV/0!</v>
      </c>
      <c r="H79" s="178"/>
      <c r="I79" s="50"/>
      <c r="J79" s="50"/>
      <c r="K79" s="50"/>
      <c r="L79" s="50"/>
      <c r="M79" s="50"/>
      <c r="N79" s="50"/>
      <c r="O79" s="50"/>
    </row>
    <row r="80" spans="1:15" x14ac:dyDescent="0.2">
      <c r="A80" s="179" t="s">
        <v>356</v>
      </c>
      <c r="B80" s="180" t="s">
        <v>357</v>
      </c>
      <c r="C80" s="178">
        <f>+C81+C82+C83</f>
        <v>0</v>
      </c>
      <c r="D80" s="176"/>
      <c r="E80" s="176"/>
      <c r="F80" s="178">
        <f>+F81+F82+F83</f>
        <v>0</v>
      </c>
      <c r="G80" s="178" t="e">
        <f t="shared" si="1"/>
        <v>#DIV/0!</v>
      </c>
      <c r="H80" s="178"/>
      <c r="I80" s="169"/>
      <c r="J80" s="169"/>
      <c r="K80" s="169"/>
      <c r="L80" s="169"/>
      <c r="M80" s="169"/>
      <c r="N80" s="169"/>
      <c r="O80" s="169"/>
    </row>
    <row r="81" spans="1:15" x14ac:dyDescent="0.2">
      <c r="A81" s="53" t="s">
        <v>358</v>
      </c>
      <c r="B81" s="51" t="s">
        <v>242</v>
      </c>
      <c r="C81" s="47"/>
      <c r="D81" s="176"/>
      <c r="E81" s="176"/>
      <c r="F81" s="47"/>
      <c r="G81" s="174" t="e">
        <f t="shared" si="1"/>
        <v>#DIV/0!</v>
      </c>
      <c r="H81" s="178"/>
      <c r="I81" s="50"/>
      <c r="J81" s="50"/>
      <c r="K81" s="50"/>
      <c r="L81" s="50"/>
      <c r="M81" s="50"/>
      <c r="N81" s="50"/>
      <c r="O81" s="50"/>
    </row>
    <row r="82" spans="1:15" x14ac:dyDescent="0.2">
      <c r="A82" s="53" t="s">
        <v>359</v>
      </c>
      <c r="B82" s="51" t="s">
        <v>360</v>
      </c>
      <c r="C82" s="47"/>
      <c r="D82" s="176"/>
      <c r="E82" s="176"/>
      <c r="F82" s="47"/>
      <c r="G82" s="174" t="e">
        <f t="shared" si="1"/>
        <v>#DIV/0!</v>
      </c>
      <c r="H82" s="178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361</v>
      </c>
      <c r="B83" s="51" t="s">
        <v>362</v>
      </c>
      <c r="C83" s="47"/>
      <c r="D83" s="176"/>
      <c r="E83" s="176"/>
      <c r="F83" s="47"/>
      <c r="G83" s="174" t="e">
        <f t="shared" si="1"/>
        <v>#DIV/0!</v>
      </c>
      <c r="H83" s="178"/>
      <c r="I83" s="50"/>
      <c r="J83" s="50"/>
      <c r="K83" s="50"/>
      <c r="L83" s="50"/>
      <c r="M83" s="50"/>
      <c r="N83" s="50"/>
      <c r="O83" s="50"/>
    </row>
    <row r="84" spans="1:15" x14ac:dyDescent="0.2">
      <c r="A84" s="179" t="s">
        <v>363</v>
      </c>
      <c r="B84" s="180" t="s">
        <v>364</v>
      </c>
      <c r="C84" s="178">
        <f>+C85+C86</f>
        <v>0</v>
      </c>
      <c r="D84" s="176"/>
      <c r="E84" s="176"/>
      <c r="F84" s="178">
        <f>+F85+F86</f>
        <v>0</v>
      </c>
      <c r="G84" s="178" t="e">
        <f t="shared" si="1"/>
        <v>#DIV/0!</v>
      </c>
      <c r="H84" s="178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365</v>
      </c>
      <c r="B85" s="51" t="s">
        <v>366</v>
      </c>
      <c r="C85" s="47"/>
      <c r="D85" s="176"/>
      <c r="E85" s="176"/>
      <c r="F85" s="47"/>
      <c r="G85" s="174" t="e">
        <f t="shared" si="1"/>
        <v>#DIV/0!</v>
      </c>
      <c r="H85" s="178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367</v>
      </c>
      <c r="B86" s="51" t="s">
        <v>368</v>
      </c>
      <c r="C86" s="47"/>
      <c r="D86" s="176"/>
      <c r="E86" s="176"/>
      <c r="F86" s="47"/>
      <c r="G86" s="174" t="e">
        <f t="shared" si="1"/>
        <v>#DIV/0!</v>
      </c>
      <c r="H86" s="178"/>
      <c r="I86" s="50"/>
      <c r="J86" s="50"/>
      <c r="K86" s="50"/>
      <c r="L86" s="50"/>
      <c r="M86" s="50"/>
      <c r="N86" s="50"/>
      <c r="O86" s="50"/>
    </row>
    <row r="87" spans="1:15" x14ac:dyDescent="0.2">
      <c r="A87" s="179" t="s">
        <v>369</v>
      </c>
      <c r="B87" s="180" t="s">
        <v>370</v>
      </c>
      <c r="C87" s="178">
        <f>+C88</f>
        <v>0</v>
      </c>
      <c r="D87" s="176"/>
      <c r="E87" s="176"/>
      <c r="F87" s="178">
        <f>+F88</f>
        <v>0</v>
      </c>
      <c r="G87" s="178" t="e">
        <f t="shared" si="1"/>
        <v>#DIV/0!</v>
      </c>
      <c r="H87" s="178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371</v>
      </c>
      <c r="B88" s="51" t="s">
        <v>372</v>
      </c>
      <c r="C88" s="47"/>
      <c r="D88" s="176"/>
      <c r="E88" s="176"/>
      <c r="F88" s="47"/>
      <c r="G88" s="174" t="e">
        <f>+F88/C88*100</f>
        <v>#DIV/0!</v>
      </c>
      <c r="H88" s="178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tabSelected="1"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C47" sqref="C47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48" t="s">
        <v>0</v>
      </c>
      <c r="B1" s="248"/>
      <c r="C1" s="248"/>
      <c r="D1" s="248"/>
      <c r="E1" s="248"/>
      <c r="F1" s="248"/>
      <c r="G1" s="248"/>
      <c r="H1" s="248"/>
      <c r="I1" s="38"/>
      <c r="J1" s="38"/>
      <c r="K1" s="38"/>
      <c r="L1" s="164"/>
      <c r="M1" s="164"/>
      <c r="N1" s="164"/>
      <c r="O1" s="164"/>
    </row>
    <row r="2" spans="1:15" ht="18" hidden="1" x14ac:dyDescent="0.2">
      <c r="A2" s="167"/>
      <c r="B2" s="167"/>
      <c r="C2" s="167"/>
      <c r="D2" s="167"/>
      <c r="E2" s="167"/>
      <c r="F2" s="167"/>
      <c r="G2" s="167"/>
      <c r="H2" s="177"/>
      <c r="I2" s="168"/>
      <c r="J2" s="168"/>
      <c r="K2" s="168"/>
      <c r="L2" s="164"/>
      <c r="M2" s="164"/>
      <c r="N2" s="164"/>
      <c r="O2" s="164"/>
    </row>
    <row r="3" spans="1:15" ht="15.75" hidden="1" customHeight="1" x14ac:dyDescent="0.2">
      <c r="A3" s="248" t="s">
        <v>23</v>
      </c>
      <c r="B3" s="248"/>
      <c r="C3" s="248"/>
      <c r="D3" s="248"/>
      <c r="E3" s="248"/>
      <c r="F3" s="248"/>
      <c r="G3" s="248"/>
      <c r="H3" s="248"/>
      <c r="I3" s="38"/>
      <c r="J3" s="38"/>
      <c r="K3" s="38"/>
      <c r="L3" s="164"/>
      <c r="M3" s="164"/>
      <c r="N3" s="164"/>
      <c r="O3" s="164"/>
    </row>
    <row r="4" spans="1:15" ht="18" hidden="1" x14ac:dyDescent="0.2">
      <c r="A4" s="167"/>
      <c r="B4" s="167"/>
      <c r="C4" s="167"/>
      <c r="D4" s="167"/>
      <c r="E4" s="167"/>
      <c r="F4" s="167"/>
      <c r="G4" s="167"/>
      <c r="H4" s="177"/>
      <c r="I4" s="168"/>
      <c r="J4" s="168"/>
      <c r="K4" s="168"/>
      <c r="L4" s="164"/>
      <c r="M4" s="164"/>
      <c r="N4" s="164"/>
      <c r="O4" s="164"/>
    </row>
    <row r="5" spans="1:15" ht="15.75" hidden="1" customHeight="1" x14ac:dyDescent="0.2">
      <c r="A5" s="248" t="s">
        <v>24</v>
      </c>
      <c r="B5" s="248"/>
      <c r="C5" s="248"/>
      <c r="D5" s="248"/>
      <c r="E5" s="248"/>
      <c r="F5" s="248"/>
      <c r="G5" s="248"/>
      <c r="H5" s="248"/>
      <c r="I5" s="38"/>
      <c r="J5" s="38"/>
      <c r="K5" s="38"/>
      <c r="L5" s="164"/>
      <c r="M5" s="164"/>
      <c r="N5" s="164"/>
      <c r="O5" s="164"/>
    </row>
    <row r="6" spans="1:15" ht="18" hidden="1" x14ac:dyDescent="0.2">
      <c r="A6" s="61"/>
      <c r="B6" s="61"/>
      <c r="C6" s="61"/>
      <c r="D6" s="61"/>
      <c r="E6" s="61"/>
      <c r="F6" s="61"/>
      <c r="G6" s="61"/>
      <c r="H6" s="177"/>
      <c r="I6" s="62"/>
      <c r="J6" s="62"/>
      <c r="K6" s="62"/>
      <c r="L6" s="56"/>
      <c r="M6" s="56"/>
      <c r="N6" s="56"/>
      <c r="O6" s="56"/>
    </row>
    <row r="7" spans="1:15" s="33" customFormat="1" ht="60" customHeight="1" x14ac:dyDescent="0.25">
      <c r="A7" s="247" t="s">
        <v>3</v>
      </c>
      <c r="B7" s="247"/>
      <c r="C7" s="162" t="s">
        <v>576</v>
      </c>
      <c r="D7" s="162" t="s">
        <v>572</v>
      </c>
      <c r="E7" s="162" t="s">
        <v>573</v>
      </c>
      <c r="F7" s="162" t="s">
        <v>574</v>
      </c>
      <c r="G7" s="70" t="s">
        <v>260</v>
      </c>
      <c r="H7" s="162" t="s">
        <v>261</v>
      </c>
      <c r="I7" s="57"/>
      <c r="J7" s="57"/>
      <c r="K7" s="57"/>
      <c r="L7" s="57"/>
      <c r="M7" s="57"/>
      <c r="N7" s="57"/>
      <c r="O7" s="57"/>
    </row>
    <row r="8" spans="1:15" s="34" customFormat="1" ht="12.75" customHeight="1" x14ac:dyDescent="0.2">
      <c r="A8" s="246">
        <v>1</v>
      </c>
      <c r="B8" s="246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63">
        <v>7</v>
      </c>
      <c r="I8" s="59"/>
      <c r="J8" s="59"/>
      <c r="K8" s="59"/>
      <c r="L8" s="59"/>
      <c r="M8" s="58"/>
      <c r="N8" s="58"/>
      <c r="O8" s="58"/>
    </row>
    <row r="9" spans="1:15" s="34" customFormat="1" x14ac:dyDescent="0.2">
      <c r="A9" s="199"/>
      <c r="B9" s="200" t="s">
        <v>80</v>
      </c>
      <c r="C9" s="192">
        <f>+C10+C113</f>
        <v>1817416.74</v>
      </c>
      <c r="D9" s="192">
        <f>+D10+D113</f>
        <v>1974056</v>
      </c>
      <c r="E9" s="192">
        <f>+E10+E113</f>
        <v>2004738</v>
      </c>
      <c r="F9" s="192">
        <f>+F10+F113</f>
        <v>2002771.223</v>
      </c>
      <c r="G9" s="192">
        <f t="shared" ref="G9:G72" si="0">+F9/C9*100</f>
        <v>110.19878814365933</v>
      </c>
      <c r="H9" s="192">
        <f>+F9/D9*100</f>
        <v>101.45463061838164</v>
      </c>
      <c r="I9" s="60"/>
      <c r="J9" s="60"/>
      <c r="K9" s="60"/>
      <c r="L9" s="60"/>
      <c r="M9" s="63"/>
      <c r="N9" s="63"/>
      <c r="O9" s="63"/>
    </row>
    <row r="10" spans="1:15" ht="20.25" customHeight="1" x14ac:dyDescent="0.2">
      <c r="A10" s="193" t="s">
        <v>81</v>
      </c>
      <c r="B10" s="194" t="s">
        <v>82</v>
      </c>
      <c r="C10" s="195">
        <f>+C11++C23+C56+C65+C73+C90+C98</f>
        <v>1791403.28</v>
      </c>
      <c r="D10" s="196">
        <f>+D11++D23+D56+D65+D73+D90+D98</f>
        <v>1865311</v>
      </c>
      <c r="E10" s="196">
        <f>+E11++E23+E56+E65+E73+E90+E98</f>
        <v>1929942</v>
      </c>
      <c r="F10" s="195">
        <f>+F11++F23+F56+F65+F73+F90+F98</f>
        <v>1929451.943</v>
      </c>
      <c r="G10" s="195">
        <f>+F10/C10*100</f>
        <v>107.70617451364718</v>
      </c>
      <c r="H10" s="195">
        <f>+F10/D10*100</f>
        <v>103.43861924365427</v>
      </c>
      <c r="I10" s="166"/>
      <c r="J10" s="166"/>
      <c r="K10" s="166"/>
      <c r="L10" s="166"/>
      <c r="M10" s="166"/>
      <c r="N10" s="166"/>
      <c r="O10" s="166"/>
    </row>
    <row r="11" spans="1:15" x14ac:dyDescent="0.2">
      <c r="A11" s="181" t="s">
        <v>83</v>
      </c>
      <c r="B11" s="182" t="s">
        <v>84</v>
      </c>
      <c r="C11" s="178">
        <f>+C12+C17+C19</f>
        <v>1408723.1300000001</v>
      </c>
      <c r="D11" s="161">
        <v>1483394</v>
      </c>
      <c r="E11" s="161">
        <v>1554690</v>
      </c>
      <c r="F11" s="178">
        <f>+F12+F17+F19</f>
        <v>1554686.6700000002</v>
      </c>
      <c r="G11" s="178">
        <f t="shared" si="0"/>
        <v>110.36140721278566</v>
      </c>
      <c r="H11" s="178">
        <f>+F11/D11*100</f>
        <v>104.80605085365049</v>
      </c>
      <c r="I11" s="169"/>
      <c r="J11" s="169"/>
      <c r="K11" s="169"/>
      <c r="L11" s="169"/>
      <c r="M11" s="169"/>
      <c r="N11" s="169"/>
      <c r="O11" s="169"/>
    </row>
    <row r="12" spans="1:15" x14ac:dyDescent="0.2">
      <c r="A12" s="179" t="s">
        <v>85</v>
      </c>
      <c r="B12" s="180" t="s">
        <v>86</v>
      </c>
      <c r="C12" s="178">
        <f>SUM(C13:C16)</f>
        <v>1156444.8400000001</v>
      </c>
      <c r="D12" s="176"/>
      <c r="E12" s="176"/>
      <c r="F12" s="178">
        <f>SUM(F13:F16)</f>
        <v>1284410.02</v>
      </c>
      <c r="G12" s="178">
        <f t="shared" si="0"/>
        <v>111.06539417824719</v>
      </c>
      <c r="H12" s="178"/>
      <c r="I12" s="169"/>
      <c r="J12" s="169"/>
      <c r="K12" s="169"/>
      <c r="L12" s="169"/>
      <c r="M12" s="169"/>
      <c r="N12" s="169"/>
      <c r="O12" s="169"/>
    </row>
    <row r="13" spans="1:15" x14ac:dyDescent="0.2">
      <c r="A13" s="69" t="s">
        <v>87</v>
      </c>
      <c r="B13" s="67" t="s">
        <v>88</v>
      </c>
      <c r="C13" s="64">
        <v>1156444.8400000001</v>
      </c>
      <c r="D13" s="175"/>
      <c r="E13" s="175"/>
      <c r="F13" s="174">
        <v>1284410.02</v>
      </c>
      <c r="G13" s="174">
        <f t="shared" si="0"/>
        <v>111.06539417824719</v>
      </c>
      <c r="H13" s="178"/>
      <c r="I13" s="65"/>
      <c r="J13" s="65"/>
      <c r="K13" s="65"/>
      <c r="L13" s="65"/>
      <c r="M13" s="66"/>
      <c r="N13" s="66"/>
      <c r="O13" s="66"/>
    </row>
    <row r="14" spans="1:15" x14ac:dyDescent="0.2">
      <c r="A14" s="69" t="s">
        <v>373</v>
      </c>
      <c r="B14" s="67" t="s">
        <v>374</v>
      </c>
      <c r="C14" s="64"/>
      <c r="D14" s="175"/>
      <c r="E14" s="175"/>
      <c r="F14" s="174"/>
      <c r="G14" s="174" t="e">
        <f t="shared" si="0"/>
        <v>#DIV/0!</v>
      </c>
      <c r="H14" s="178"/>
      <c r="I14" s="65"/>
      <c r="J14" s="65"/>
      <c r="K14" s="65"/>
      <c r="L14" s="65"/>
      <c r="M14" s="66"/>
      <c r="N14" s="66"/>
      <c r="O14" s="66"/>
    </row>
    <row r="15" spans="1:15" x14ac:dyDescent="0.2">
      <c r="A15" s="69" t="s">
        <v>89</v>
      </c>
      <c r="B15" s="67" t="s">
        <v>90</v>
      </c>
      <c r="C15" s="64"/>
      <c r="D15" s="175"/>
      <c r="E15" s="175"/>
      <c r="F15" s="174"/>
      <c r="G15" s="174" t="e">
        <f t="shared" si="0"/>
        <v>#DIV/0!</v>
      </c>
      <c r="H15" s="178"/>
      <c r="I15" s="65"/>
      <c r="J15" s="65"/>
      <c r="K15" s="65"/>
      <c r="L15" s="65"/>
      <c r="M15" s="66"/>
      <c r="N15" s="66"/>
      <c r="O15" s="66"/>
    </row>
    <row r="16" spans="1:15" x14ac:dyDescent="0.2">
      <c r="A16" s="69" t="s">
        <v>375</v>
      </c>
      <c r="B16" s="67" t="s">
        <v>376</v>
      </c>
      <c r="C16" s="64"/>
      <c r="D16" s="175"/>
      <c r="E16" s="175"/>
      <c r="F16" s="174"/>
      <c r="G16" s="174" t="e">
        <f t="shared" si="0"/>
        <v>#DIV/0!</v>
      </c>
      <c r="H16" s="178"/>
      <c r="I16" s="65"/>
      <c r="J16" s="65"/>
      <c r="K16" s="65"/>
      <c r="L16" s="65"/>
      <c r="M16" s="66"/>
      <c r="N16" s="66"/>
      <c r="O16" s="66"/>
    </row>
    <row r="17" spans="1:15" x14ac:dyDescent="0.2">
      <c r="A17" s="179" t="s">
        <v>91</v>
      </c>
      <c r="B17" s="180" t="s">
        <v>92</v>
      </c>
      <c r="C17" s="178">
        <f>+C18</f>
        <v>61414.31</v>
      </c>
      <c r="D17" s="176"/>
      <c r="E17" s="176"/>
      <c r="F17" s="178">
        <f>+F18</f>
        <v>58349.1</v>
      </c>
      <c r="G17" s="178">
        <f t="shared" si="0"/>
        <v>95.008964523089162</v>
      </c>
      <c r="H17" s="178"/>
      <c r="I17" s="169"/>
      <c r="J17" s="169"/>
      <c r="K17" s="169"/>
      <c r="L17" s="169"/>
      <c r="M17" s="169"/>
      <c r="N17" s="169"/>
      <c r="O17" s="169"/>
    </row>
    <row r="18" spans="1:15" x14ac:dyDescent="0.2">
      <c r="A18" s="69" t="s">
        <v>93</v>
      </c>
      <c r="B18" s="67" t="s">
        <v>92</v>
      </c>
      <c r="C18" s="64">
        <v>61414.31</v>
      </c>
      <c r="D18" s="175"/>
      <c r="E18" s="175"/>
      <c r="F18" s="174">
        <v>58349.1</v>
      </c>
      <c r="G18" s="174">
        <f t="shared" si="0"/>
        <v>95.008964523089162</v>
      </c>
      <c r="H18" s="178"/>
      <c r="I18" s="65"/>
      <c r="J18" s="65"/>
      <c r="K18" s="65"/>
      <c r="L18" s="65"/>
      <c r="M18" s="66"/>
      <c r="N18" s="66"/>
      <c r="O18" s="66"/>
    </row>
    <row r="19" spans="1:15" x14ac:dyDescent="0.2">
      <c r="A19" s="179" t="s">
        <v>94</v>
      </c>
      <c r="B19" s="180" t="s">
        <v>95</v>
      </c>
      <c r="C19" s="178">
        <f>SUM(C20:C22)</f>
        <v>190863.98</v>
      </c>
      <c r="D19" s="176"/>
      <c r="E19" s="176"/>
      <c r="F19" s="178">
        <f>SUM(F20:F22)</f>
        <v>211927.55</v>
      </c>
      <c r="G19" s="178">
        <f t="shared" si="0"/>
        <v>111.03590630353615</v>
      </c>
      <c r="H19" s="178"/>
      <c r="I19" s="169"/>
      <c r="J19" s="169"/>
      <c r="K19" s="169"/>
      <c r="L19" s="169"/>
      <c r="M19" s="169"/>
      <c r="N19" s="169"/>
      <c r="O19" s="169"/>
    </row>
    <row r="20" spans="1:15" x14ac:dyDescent="0.2">
      <c r="A20" s="69" t="s">
        <v>377</v>
      </c>
      <c r="B20" s="67" t="s">
        <v>378</v>
      </c>
      <c r="C20" s="64"/>
      <c r="D20" s="175"/>
      <c r="E20" s="175"/>
      <c r="F20" s="174"/>
      <c r="G20" s="174" t="e">
        <f t="shared" si="0"/>
        <v>#DIV/0!</v>
      </c>
      <c r="H20" s="178"/>
      <c r="I20" s="65"/>
      <c r="J20" s="65"/>
      <c r="K20" s="65"/>
      <c r="L20" s="65"/>
      <c r="M20" s="66"/>
      <c r="N20" s="66"/>
      <c r="O20" s="66"/>
    </row>
    <row r="21" spans="1:15" x14ac:dyDescent="0.2">
      <c r="A21" s="69" t="s">
        <v>96</v>
      </c>
      <c r="B21" s="67" t="s">
        <v>97</v>
      </c>
      <c r="C21" s="64">
        <v>190863.98</v>
      </c>
      <c r="D21" s="175"/>
      <c r="E21" s="175"/>
      <c r="F21" s="174">
        <v>211927.55</v>
      </c>
      <c r="G21" s="174">
        <f t="shared" si="0"/>
        <v>111.03590630353615</v>
      </c>
      <c r="H21" s="178"/>
      <c r="I21" s="65"/>
      <c r="J21" s="65"/>
      <c r="K21" s="65"/>
      <c r="L21" s="65"/>
      <c r="M21" s="66"/>
      <c r="N21" s="66"/>
      <c r="O21" s="66"/>
    </row>
    <row r="22" spans="1:15" x14ac:dyDescent="0.2">
      <c r="A22" s="69" t="s">
        <v>379</v>
      </c>
      <c r="B22" s="67" t="s">
        <v>380</v>
      </c>
      <c r="C22" s="64"/>
      <c r="D22" s="175"/>
      <c r="E22" s="175"/>
      <c r="F22" s="174"/>
      <c r="G22" s="174" t="e">
        <f t="shared" si="0"/>
        <v>#DIV/0!</v>
      </c>
      <c r="H22" s="178"/>
      <c r="I22" s="65"/>
      <c r="J22" s="65"/>
      <c r="K22" s="65"/>
      <c r="L22" s="65"/>
      <c r="M22" s="66"/>
      <c r="N22" s="66"/>
      <c r="O22" s="66"/>
    </row>
    <row r="23" spans="1:15" x14ac:dyDescent="0.2">
      <c r="A23" s="181" t="s">
        <v>98</v>
      </c>
      <c r="B23" s="182" t="s">
        <v>99</v>
      </c>
      <c r="C23" s="178">
        <f>+C24+C29+C36+C46+C48</f>
        <v>382088.57999999996</v>
      </c>
      <c r="D23" s="161">
        <v>381342</v>
      </c>
      <c r="E23" s="161">
        <v>374606</v>
      </c>
      <c r="F23" s="178">
        <f>+F24+F29+F36+F46+F48</f>
        <v>374122.13299999997</v>
      </c>
      <c r="G23" s="178">
        <f t="shared" si="0"/>
        <v>97.915026143937624</v>
      </c>
      <c r="H23" s="178">
        <f>+F23/D23*100</f>
        <v>98.106721263327927</v>
      </c>
      <c r="I23" s="169"/>
      <c r="J23" s="169"/>
      <c r="K23" s="169"/>
      <c r="L23" s="169"/>
      <c r="M23" s="169"/>
      <c r="N23" s="169"/>
      <c r="O23" s="169"/>
    </row>
    <row r="24" spans="1:15" x14ac:dyDescent="0.2">
      <c r="A24" s="179" t="s">
        <v>100</v>
      </c>
      <c r="B24" s="180" t="s">
        <v>101</v>
      </c>
      <c r="C24" s="178">
        <f>SUM(C25:C28)</f>
        <v>27511.450000000004</v>
      </c>
      <c r="D24" s="176"/>
      <c r="E24" s="176"/>
      <c r="F24" s="178">
        <f>SUM(F25:F28)</f>
        <v>25555.399999999998</v>
      </c>
      <c r="G24" s="178">
        <f t="shared" si="0"/>
        <v>92.890051233213782</v>
      </c>
      <c r="H24" s="178"/>
      <c r="I24" s="169"/>
      <c r="J24" s="169"/>
      <c r="K24" s="169"/>
      <c r="L24" s="169"/>
      <c r="M24" s="169"/>
      <c r="N24" s="169"/>
      <c r="O24" s="169"/>
    </row>
    <row r="25" spans="1:15" x14ac:dyDescent="0.2">
      <c r="A25" s="69" t="s">
        <v>102</v>
      </c>
      <c r="B25" s="67" t="s">
        <v>103</v>
      </c>
      <c r="C25" s="64">
        <v>14408.69</v>
      </c>
      <c r="D25" s="175"/>
      <c r="E25" s="175"/>
      <c r="F25" s="174">
        <v>5987.37</v>
      </c>
      <c r="G25" s="174">
        <f t="shared" si="0"/>
        <v>41.553881719989811</v>
      </c>
      <c r="H25" s="178"/>
      <c r="I25" s="65"/>
      <c r="J25" s="65"/>
      <c r="K25" s="65"/>
      <c r="L25" s="65"/>
      <c r="M25" s="66"/>
      <c r="N25" s="66"/>
      <c r="O25" s="66"/>
    </row>
    <row r="26" spans="1:15" x14ac:dyDescent="0.2">
      <c r="A26" s="69" t="s">
        <v>104</v>
      </c>
      <c r="B26" s="67" t="s">
        <v>105</v>
      </c>
      <c r="C26" s="64">
        <v>11551.36</v>
      </c>
      <c r="D26" s="175"/>
      <c r="E26" s="175"/>
      <c r="F26" s="174">
        <v>12862.55</v>
      </c>
      <c r="G26" s="174">
        <f t="shared" si="0"/>
        <v>111.35095780929689</v>
      </c>
      <c r="H26" s="178"/>
      <c r="I26" s="65"/>
      <c r="J26" s="65"/>
      <c r="K26" s="65"/>
      <c r="L26" s="65"/>
      <c r="M26" s="66"/>
      <c r="N26" s="66"/>
      <c r="O26" s="66"/>
    </row>
    <row r="27" spans="1:15" x14ac:dyDescent="0.2">
      <c r="A27" s="69" t="s">
        <v>106</v>
      </c>
      <c r="B27" s="67" t="s">
        <v>107</v>
      </c>
      <c r="C27" s="64">
        <v>1551.4</v>
      </c>
      <c r="D27" s="175"/>
      <c r="E27" s="175"/>
      <c r="F27" s="174">
        <v>6705.48</v>
      </c>
      <c r="G27" s="174">
        <f t="shared" si="0"/>
        <v>432.22121954363797</v>
      </c>
      <c r="H27" s="178"/>
      <c r="I27" s="66"/>
      <c r="J27" s="66"/>
      <c r="K27" s="66"/>
      <c r="L27" s="66"/>
      <c r="M27" s="66"/>
      <c r="N27" s="66"/>
      <c r="O27" s="66"/>
    </row>
    <row r="28" spans="1:15" x14ac:dyDescent="0.2">
      <c r="A28" s="69" t="s">
        <v>108</v>
      </c>
      <c r="B28" s="67" t="s">
        <v>109</v>
      </c>
      <c r="C28" s="64"/>
      <c r="D28" s="175"/>
      <c r="E28" s="175"/>
      <c r="F28" s="174"/>
      <c r="G28" s="174" t="e">
        <f t="shared" si="0"/>
        <v>#DIV/0!</v>
      </c>
      <c r="H28" s="178"/>
      <c r="I28" s="66"/>
      <c r="J28" s="66"/>
      <c r="K28" s="66"/>
      <c r="L28" s="66"/>
      <c r="M28" s="66"/>
      <c r="N28" s="66"/>
      <c r="O28" s="66"/>
    </row>
    <row r="29" spans="1:15" x14ac:dyDescent="0.2">
      <c r="A29" s="179" t="s">
        <v>110</v>
      </c>
      <c r="B29" s="180" t="s">
        <v>111</v>
      </c>
      <c r="C29" s="178">
        <f>SUM(C30:C35)</f>
        <v>259199.1</v>
      </c>
      <c r="D29" s="176"/>
      <c r="E29" s="176"/>
      <c r="F29" s="178">
        <f>SUM(F30:F35)</f>
        <v>247348.31</v>
      </c>
      <c r="G29" s="178">
        <f t="shared" si="0"/>
        <v>95.427920081512625</v>
      </c>
      <c r="H29" s="178"/>
      <c r="I29" s="169"/>
      <c r="J29" s="169"/>
      <c r="K29" s="169"/>
      <c r="L29" s="169"/>
      <c r="M29" s="169"/>
      <c r="N29" s="169"/>
      <c r="O29" s="169"/>
    </row>
    <row r="30" spans="1:15" x14ac:dyDescent="0.2">
      <c r="A30" s="69" t="s">
        <v>112</v>
      </c>
      <c r="B30" s="67" t="s">
        <v>113</v>
      </c>
      <c r="C30" s="64">
        <v>23971.74</v>
      </c>
      <c r="D30" s="175"/>
      <c r="E30" s="175"/>
      <c r="F30" s="174">
        <v>23394.93</v>
      </c>
      <c r="G30" s="174">
        <f t="shared" si="0"/>
        <v>97.593791689714635</v>
      </c>
      <c r="H30" s="178"/>
      <c r="I30" s="66"/>
      <c r="J30" s="66"/>
      <c r="K30" s="66"/>
      <c r="L30" s="66"/>
      <c r="M30" s="66"/>
      <c r="N30" s="66"/>
      <c r="O30" s="66"/>
    </row>
    <row r="31" spans="1:15" x14ac:dyDescent="0.2">
      <c r="A31" s="69" t="s">
        <v>381</v>
      </c>
      <c r="B31" s="67" t="s">
        <v>382</v>
      </c>
      <c r="C31" s="64">
        <v>4145.0200000000004</v>
      </c>
      <c r="D31" s="175"/>
      <c r="E31" s="175"/>
      <c r="F31" s="174">
        <v>3102.57</v>
      </c>
      <c r="G31" s="174">
        <f t="shared" si="0"/>
        <v>74.850543543818844</v>
      </c>
      <c r="H31" s="178"/>
      <c r="I31" s="66"/>
      <c r="J31" s="66"/>
      <c r="K31" s="66"/>
      <c r="L31" s="66"/>
      <c r="M31" s="66"/>
      <c r="N31" s="66"/>
      <c r="O31" s="66"/>
    </row>
    <row r="32" spans="1:15" x14ac:dyDescent="0.2">
      <c r="A32" s="69" t="s">
        <v>114</v>
      </c>
      <c r="B32" s="67" t="s">
        <v>115</v>
      </c>
      <c r="C32" s="64">
        <v>222945.03</v>
      </c>
      <c r="D32" s="175"/>
      <c r="E32" s="175"/>
      <c r="F32" s="174">
        <v>210320.85</v>
      </c>
      <c r="G32" s="174">
        <f t="shared" si="0"/>
        <v>94.337536925582071</v>
      </c>
      <c r="H32" s="178"/>
      <c r="I32" s="66"/>
      <c r="J32" s="66"/>
      <c r="K32" s="66"/>
      <c r="L32" s="66"/>
      <c r="M32" s="66"/>
      <c r="N32" s="66"/>
      <c r="O32" s="66"/>
    </row>
    <row r="33" spans="1:15" x14ac:dyDescent="0.2">
      <c r="A33" s="69" t="s">
        <v>116</v>
      </c>
      <c r="B33" s="67" t="s">
        <v>117</v>
      </c>
      <c r="C33" s="64">
        <v>5340.95</v>
      </c>
      <c r="D33" s="175"/>
      <c r="E33" s="175"/>
      <c r="F33" s="174">
        <v>5485.28</v>
      </c>
      <c r="G33" s="174">
        <f t="shared" si="0"/>
        <v>102.70232823748584</v>
      </c>
      <c r="H33" s="178"/>
      <c r="I33" s="66"/>
      <c r="J33" s="66"/>
      <c r="K33" s="66"/>
      <c r="L33" s="66"/>
      <c r="M33" s="66"/>
      <c r="N33" s="66"/>
      <c r="O33" s="66"/>
    </row>
    <row r="34" spans="1:15" x14ac:dyDescent="0.2">
      <c r="A34" s="69" t="s">
        <v>118</v>
      </c>
      <c r="B34" s="67" t="s">
        <v>119</v>
      </c>
      <c r="C34" s="64">
        <v>1916.83</v>
      </c>
      <c r="D34" s="175"/>
      <c r="E34" s="175"/>
      <c r="F34" s="174">
        <v>4063.65</v>
      </c>
      <c r="G34" s="174">
        <f t="shared" si="0"/>
        <v>211.99845578376801</v>
      </c>
      <c r="H34" s="178"/>
      <c r="I34" s="66"/>
      <c r="J34" s="66"/>
      <c r="K34" s="66"/>
      <c r="L34" s="66"/>
      <c r="M34" s="66"/>
      <c r="N34" s="66"/>
      <c r="O34" s="66"/>
    </row>
    <row r="35" spans="1:15" x14ac:dyDescent="0.2">
      <c r="A35" s="69" t="s">
        <v>120</v>
      </c>
      <c r="B35" s="67" t="s">
        <v>121</v>
      </c>
      <c r="C35" s="64">
        <v>879.53</v>
      </c>
      <c r="D35" s="175"/>
      <c r="E35" s="175"/>
      <c r="F35" s="174">
        <v>981.03</v>
      </c>
      <c r="G35" s="174">
        <f t="shared" si="0"/>
        <v>111.54025445408342</v>
      </c>
      <c r="H35" s="178"/>
      <c r="I35" s="66"/>
      <c r="J35" s="66"/>
      <c r="K35" s="66"/>
      <c r="L35" s="66"/>
      <c r="M35" s="66"/>
      <c r="N35" s="66"/>
      <c r="O35" s="66"/>
    </row>
    <row r="36" spans="1:15" x14ac:dyDescent="0.2">
      <c r="A36" s="179" t="s">
        <v>122</v>
      </c>
      <c r="B36" s="180" t="s">
        <v>123</v>
      </c>
      <c r="C36" s="178">
        <f>SUM(C37:C45)</f>
        <v>89766.469999999987</v>
      </c>
      <c r="D36" s="176"/>
      <c r="E36" s="176"/>
      <c r="F36" s="178">
        <f>SUM(F37:F45)</f>
        <v>90314.752999999997</v>
      </c>
      <c r="G36" s="178">
        <f t="shared" si="0"/>
        <v>100.61078819296338</v>
      </c>
      <c r="H36" s="178"/>
      <c r="I36" s="169"/>
      <c r="J36" s="169"/>
      <c r="K36" s="169"/>
      <c r="L36" s="169"/>
      <c r="M36" s="169"/>
      <c r="N36" s="169"/>
      <c r="O36" s="169"/>
    </row>
    <row r="37" spans="1:15" x14ac:dyDescent="0.2">
      <c r="A37" s="69" t="s">
        <v>124</v>
      </c>
      <c r="B37" s="67" t="s">
        <v>125</v>
      </c>
      <c r="C37" s="64">
        <v>5013.6099999999997</v>
      </c>
      <c r="D37" s="175"/>
      <c r="E37" s="175"/>
      <c r="F37" s="174">
        <v>5640.05</v>
      </c>
      <c r="G37" s="174">
        <f t="shared" si="0"/>
        <v>112.49478918384159</v>
      </c>
      <c r="H37" s="178"/>
      <c r="I37" s="66"/>
      <c r="J37" s="66"/>
      <c r="K37" s="66"/>
      <c r="L37" s="66"/>
      <c r="M37" s="66"/>
      <c r="N37" s="66"/>
      <c r="O37" s="66"/>
    </row>
    <row r="38" spans="1:15" x14ac:dyDescent="0.2">
      <c r="A38" s="69" t="s">
        <v>126</v>
      </c>
      <c r="B38" s="67" t="s">
        <v>127</v>
      </c>
      <c r="C38" s="64">
        <v>32421.71</v>
      </c>
      <c r="D38" s="175"/>
      <c r="E38" s="175"/>
      <c r="F38" s="174">
        <v>26346.17</v>
      </c>
      <c r="G38" s="174">
        <f t="shared" si="0"/>
        <v>81.260889693973567</v>
      </c>
      <c r="H38" s="178"/>
      <c r="I38" s="66"/>
      <c r="J38" s="66"/>
      <c r="K38" s="66"/>
      <c r="L38" s="66"/>
      <c r="M38" s="66"/>
      <c r="N38" s="66"/>
      <c r="O38" s="66"/>
    </row>
    <row r="39" spans="1:15" x14ac:dyDescent="0.2">
      <c r="A39" s="69" t="s">
        <v>128</v>
      </c>
      <c r="B39" s="67" t="s">
        <v>129</v>
      </c>
      <c r="C39" s="64">
        <v>1851.99</v>
      </c>
      <c r="D39" s="175"/>
      <c r="E39" s="175"/>
      <c r="F39" s="174">
        <v>1613.5</v>
      </c>
      <c r="G39" s="174">
        <f t="shared" si="0"/>
        <v>87.122500661450658</v>
      </c>
      <c r="H39" s="178"/>
      <c r="I39" s="66"/>
      <c r="J39" s="66"/>
      <c r="K39" s="66"/>
      <c r="L39" s="66"/>
      <c r="M39" s="66"/>
      <c r="N39" s="66"/>
      <c r="O39" s="66"/>
    </row>
    <row r="40" spans="1:15" x14ac:dyDescent="0.2">
      <c r="A40" s="69" t="s">
        <v>130</v>
      </c>
      <c r="B40" s="67" t="s">
        <v>131</v>
      </c>
      <c r="C40" s="64">
        <v>24761.13</v>
      </c>
      <c r="D40" s="175"/>
      <c r="E40" s="175"/>
      <c r="F40" s="174">
        <v>24773.073</v>
      </c>
      <c r="G40" s="174">
        <f t="shared" si="0"/>
        <v>100.04823285528568</v>
      </c>
      <c r="H40" s="178"/>
      <c r="I40" s="66"/>
      <c r="J40" s="66"/>
      <c r="K40" s="66"/>
      <c r="L40" s="66"/>
      <c r="M40" s="66"/>
      <c r="N40" s="66"/>
      <c r="O40" s="66"/>
    </row>
    <row r="41" spans="1:15" x14ac:dyDescent="0.2">
      <c r="A41" s="69" t="s">
        <v>132</v>
      </c>
      <c r="B41" s="67" t="s">
        <v>133</v>
      </c>
      <c r="C41" s="64">
        <v>3564.55</v>
      </c>
      <c r="D41" s="175"/>
      <c r="E41" s="175"/>
      <c r="F41" s="174">
        <v>4786.21</v>
      </c>
      <c r="G41" s="174">
        <f t="shared" si="0"/>
        <v>134.27248881345471</v>
      </c>
      <c r="H41" s="178"/>
      <c r="I41" s="66"/>
      <c r="J41" s="66"/>
      <c r="K41" s="66"/>
      <c r="L41" s="66"/>
      <c r="M41" s="66"/>
      <c r="N41" s="66"/>
      <c r="O41" s="66"/>
    </row>
    <row r="42" spans="1:15" x14ac:dyDescent="0.2">
      <c r="A42" s="69" t="s">
        <v>134</v>
      </c>
      <c r="B42" s="67" t="s">
        <v>135</v>
      </c>
      <c r="C42" s="64">
        <v>3675.09</v>
      </c>
      <c r="D42" s="175"/>
      <c r="E42" s="175"/>
      <c r="F42" s="174">
        <v>2756.2</v>
      </c>
      <c r="G42" s="174">
        <f t="shared" si="0"/>
        <v>74.996802799387225</v>
      </c>
      <c r="H42" s="178"/>
      <c r="I42" s="66"/>
      <c r="J42" s="66"/>
      <c r="K42" s="66"/>
      <c r="L42" s="66"/>
      <c r="M42" s="66"/>
      <c r="N42" s="66"/>
      <c r="O42" s="66"/>
    </row>
    <row r="43" spans="1:15" x14ac:dyDescent="0.2">
      <c r="A43" s="69" t="s">
        <v>136</v>
      </c>
      <c r="B43" s="67" t="s">
        <v>137</v>
      </c>
      <c r="C43" s="64">
        <v>5968.45</v>
      </c>
      <c r="D43" s="175"/>
      <c r="E43" s="175"/>
      <c r="F43" s="174">
        <v>6631.43</v>
      </c>
      <c r="G43" s="174">
        <f t="shared" si="0"/>
        <v>111.10807663631262</v>
      </c>
      <c r="H43" s="178"/>
      <c r="I43" s="66"/>
      <c r="J43" s="66"/>
      <c r="K43" s="66"/>
      <c r="L43" s="66"/>
      <c r="M43" s="66"/>
      <c r="N43" s="66"/>
      <c r="O43" s="66"/>
    </row>
    <row r="44" spans="1:15" x14ac:dyDescent="0.2">
      <c r="A44" s="69" t="s">
        <v>138</v>
      </c>
      <c r="B44" s="67" t="s">
        <v>139</v>
      </c>
      <c r="C44" s="64">
        <v>7909.54</v>
      </c>
      <c r="D44" s="175"/>
      <c r="E44" s="175"/>
      <c r="F44" s="174">
        <v>12853.31</v>
      </c>
      <c r="G44" s="174">
        <f t="shared" si="0"/>
        <v>162.50388771028403</v>
      </c>
      <c r="H44" s="178"/>
      <c r="I44" s="66"/>
      <c r="J44" s="66"/>
      <c r="K44" s="66"/>
      <c r="L44" s="66"/>
      <c r="M44" s="66"/>
      <c r="N44" s="66"/>
      <c r="O44" s="66"/>
    </row>
    <row r="45" spans="1:15" x14ac:dyDescent="0.2">
      <c r="A45" s="69" t="s">
        <v>140</v>
      </c>
      <c r="B45" s="67" t="s">
        <v>141</v>
      </c>
      <c r="C45" s="64">
        <v>4600.3999999999996</v>
      </c>
      <c r="D45" s="175"/>
      <c r="E45" s="175"/>
      <c r="F45" s="174">
        <v>4914.8100000000004</v>
      </c>
      <c r="G45" s="174">
        <f t="shared" si="0"/>
        <v>106.83440570385186</v>
      </c>
      <c r="H45" s="178"/>
      <c r="I45" s="66"/>
      <c r="J45" s="66"/>
      <c r="K45" s="66"/>
      <c r="L45" s="66"/>
      <c r="M45" s="66"/>
      <c r="N45" s="66"/>
      <c r="O45" s="66"/>
    </row>
    <row r="46" spans="1:15" x14ac:dyDescent="0.2">
      <c r="A46" s="179" t="s">
        <v>142</v>
      </c>
      <c r="B46" s="180" t="s">
        <v>143</v>
      </c>
      <c r="C46" s="178">
        <f>+C47</f>
        <v>0</v>
      </c>
      <c r="D46" s="176"/>
      <c r="E46" s="176"/>
      <c r="F46" s="178">
        <f>+F47</f>
        <v>0</v>
      </c>
      <c r="G46" s="178" t="e">
        <f t="shared" si="0"/>
        <v>#DIV/0!</v>
      </c>
      <c r="H46" s="178"/>
      <c r="I46" s="169"/>
      <c r="J46" s="169"/>
      <c r="K46" s="169"/>
      <c r="L46" s="169"/>
      <c r="M46" s="169"/>
      <c r="N46" s="169"/>
      <c r="O46" s="169"/>
    </row>
    <row r="47" spans="1:15" x14ac:dyDescent="0.2">
      <c r="A47" s="69" t="s">
        <v>144</v>
      </c>
      <c r="B47" s="67" t="s">
        <v>143</v>
      </c>
      <c r="C47" s="64"/>
      <c r="D47" s="175"/>
      <c r="E47" s="175"/>
      <c r="F47" s="174">
        <v>0</v>
      </c>
      <c r="G47" s="174" t="e">
        <f t="shared" si="0"/>
        <v>#DIV/0!</v>
      </c>
      <c r="H47" s="178"/>
      <c r="I47" s="66"/>
      <c r="J47" s="66"/>
      <c r="K47" s="66"/>
      <c r="L47" s="66"/>
      <c r="M47" s="66"/>
      <c r="N47" s="66"/>
      <c r="O47" s="66"/>
    </row>
    <row r="48" spans="1:15" x14ac:dyDescent="0.2">
      <c r="A48" s="179" t="s">
        <v>145</v>
      </c>
      <c r="B48" s="180" t="s">
        <v>146</v>
      </c>
      <c r="C48" s="178">
        <f>SUM(C49:C55)</f>
        <v>5611.5599999999995</v>
      </c>
      <c r="D48" s="176"/>
      <c r="E48" s="176"/>
      <c r="F48" s="178">
        <f>SUM(F49:F55)</f>
        <v>10903.669999999998</v>
      </c>
      <c r="G48" s="178">
        <f t="shared" si="0"/>
        <v>194.30728710020028</v>
      </c>
      <c r="H48" s="178"/>
      <c r="I48" s="169"/>
      <c r="J48" s="169"/>
      <c r="K48" s="169"/>
      <c r="L48" s="169"/>
      <c r="M48" s="169"/>
      <c r="N48" s="169"/>
      <c r="O48" s="169"/>
    </row>
    <row r="49" spans="1:15" ht="25.5" x14ac:dyDescent="0.2">
      <c r="A49" s="69" t="s">
        <v>147</v>
      </c>
      <c r="B49" s="67" t="s">
        <v>148</v>
      </c>
      <c r="C49" s="64"/>
      <c r="D49" s="175"/>
      <c r="E49" s="175"/>
      <c r="F49" s="174"/>
      <c r="G49" s="174" t="e">
        <f t="shared" si="0"/>
        <v>#DIV/0!</v>
      </c>
      <c r="H49" s="178"/>
      <c r="I49" s="66"/>
      <c r="J49" s="66"/>
      <c r="K49" s="66"/>
      <c r="L49" s="66"/>
      <c r="M49" s="66"/>
      <c r="N49" s="66"/>
      <c r="O49" s="66"/>
    </row>
    <row r="50" spans="1:15" x14ac:dyDescent="0.2">
      <c r="A50" s="69" t="s">
        <v>149</v>
      </c>
      <c r="B50" s="67" t="s">
        <v>150</v>
      </c>
      <c r="C50" s="64">
        <v>185.67</v>
      </c>
      <c r="D50" s="175"/>
      <c r="E50" s="175"/>
      <c r="F50" s="174">
        <v>309.61</v>
      </c>
      <c r="G50" s="174">
        <f t="shared" si="0"/>
        <v>166.75284106209944</v>
      </c>
      <c r="H50" s="178"/>
      <c r="I50" s="66"/>
      <c r="J50" s="66"/>
      <c r="K50" s="66"/>
      <c r="L50" s="66"/>
      <c r="M50" s="66"/>
      <c r="N50" s="66"/>
      <c r="O50" s="66"/>
    </row>
    <row r="51" spans="1:15" x14ac:dyDescent="0.2">
      <c r="A51" s="69" t="s">
        <v>151</v>
      </c>
      <c r="B51" s="67" t="s">
        <v>152</v>
      </c>
      <c r="C51" s="64">
        <v>790.7</v>
      </c>
      <c r="D51" s="175"/>
      <c r="E51" s="175"/>
      <c r="F51" s="174">
        <v>3918.33</v>
      </c>
      <c r="G51" s="174">
        <f t="shared" si="0"/>
        <v>495.55204249399259</v>
      </c>
      <c r="H51" s="178"/>
      <c r="I51" s="66"/>
      <c r="J51" s="66"/>
      <c r="K51" s="66"/>
      <c r="L51" s="66"/>
      <c r="M51" s="66"/>
      <c r="N51" s="66"/>
      <c r="O51" s="66"/>
    </row>
    <row r="52" spans="1:15" x14ac:dyDescent="0.2">
      <c r="A52" s="69" t="s">
        <v>153</v>
      </c>
      <c r="B52" s="67" t="s">
        <v>154</v>
      </c>
      <c r="C52" s="64">
        <v>200</v>
      </c>
      <c r="D52" s="175"/>
      <c r="E52" s="175"/>
      <c r="F52" s="174">
        <v>220</v>
      </c>
      <c r="G52" s="174">
        <f t="shared" si="0"/>
        <v>110.00000000000001</v>
      </c>
      <c r="H52" s="178"/>
      <c r="I52" s="66"/>
      <c r="J52" s="66"/>
      <c r="K52" s="66"/>
      <c r="L52" s="66"/>
      <c r="M52" s="66"/>
      <c r="N52" s="66"/>
      <c r="O52" s="66"/>
    </row>
    <row r="53" spans="1:15" x14ac:dyDescent="0.2">
      <c r="A53" s="69" t="s">
        <v>155</v>
      </c>
      <c r="B53" s="67" t="s">
        <v>156</v>
      </c>
      <c r="C53" s="64">
        <v>4103.4399999999996</v>
      </c>
      <c r="D53" s="175"/>
      <c r="E53" s="175"/>
      <c r="F53" s="174">
        <v>4731.4399999999996</v>
      </c>
      <c r="G53" s="174">
        <f t="shared" si="0"/>
        <v>115.30423254635136</v>
      </c>
      <c r="H53" s="178"/>
      <c r="I53" s="66"/>
      <c r="J53" s="66"/>
      <c r="K53" s="66"/>
      <c r="L53" s="66"/>
      <c r="M53" s="66"/>
      <c r="N53" s="66"/>
      <c r="O53" s="66"/>
    </row>
    <row r="54" spans="1:15" x14ac:dyDescent="0.2">
      <c r="A54" s="69" t="s">
        <v>157</v>
      </c>
      <c r="B54" s="67" t="s">
        <v>158</v>
      </c>
      <c r="C54" s="64"/>
      <c r="D54" s="175"/>
      <c r="E54" s="175"/>
      <c r="F54" s="174"/>
      <c r="G54" s="174" t="e">
        <f t="shared" si="0"/>
        <v>#DIV/0!</v>
      </c>
      <c r="H54" s="178"/>
      <c r="I54" s="66"/>
      <c r="J54" s="66"/>
      <c r="K54" s="66"/>
      <c r="L54" s="66"/>
      <c r="M54" s="66"/>
      <c r="N54" s="66"/>
      <c r="O54" s="66"/>
    </row>
    <row r="55" spans="1:15" x14ac:dyDescent="0.2">
      <c r="A55" s="69" t="s">
        <v>159</v>
      </c>
      <c r="B55" s="67" t="s">
        <v>146</v>
      </c>
      <c r="C55" s="64">
        <v>331.75</v>
      </c>
      <c r="D55" s="175"/>
      <c r="E55" s="175"/>
      <c r="F55" s="174">
        <v>1724.29</v>
      </c>
      <c r="G55" s="174">
        <f t="shared" si="0"/>
        <v>519.75584024114539</v>
      </c>
      <c r="H55" s="178"/>
      <c r="I55" s="66"/>
      <c r="J55" s="66"/>
      <c r="K55" s="66"/>
      <c r="L55" s="66"/>
      <c r="M55" s="66"/>
      <c r="N55" s="66"/>
      <c r="O55" s="66"/>
    </row>
    <row r="56" spans="1:15" x14ac:dyDescent="0.2">
      <c r="A56" s="181" t="s">
        <v>160</v>
      </c>
      <c r="B56" s="182" t="s">
        <v>161</v>
      </c>
      <c r="C56" s="178">
        <f>+C57+C60</f>
        <v>591.57000000000005</v>
      </c>
      <c r="D56" s="161">
        <v>575</v>
      </c>
      <c r="E56" s="161">
        <v>646</v>
      </c>
      <c r="F56" s="178">
        <f>+F57+F60</f>
        <v>643.14</v>
      </c>
      <c r="G56" s="178">
        <f t="shared" si="0"/>
        <v>108.71748060246462</v>
      </c>
      <c r="H56" s="178">
        <f>+F56/D56*100</f>
        <v>111.8504347826087</v>
      </c>
      <c r="I56" s="169"/>
      <c r="J56" s="169"/>
      <c r="K56" s="169"/>
      <c r="L56" s="169"/>
      <c r="M56" s="169"/>
      <c r="N56" s="169"/>
      <c r="O56" s="169"/>
    </row>
    <row r="57" spans="1:15" x14ac:dyDescent="0.2">
      <c r="A57" s="179" t="s">
        <v>383</v>
      </c>
      <c r="B57" s="180" t="s">
        <v>384</v>
      </c>
      <c r="C57" s="178">
        <f>+C58+C59</f>
        <v>0</v>
      </c>
      <c r="D57" s="176"/>
      <c r="E57" s="176"/>
      <c r="F57" s="178">
        <f>+F58+F59</f>
        <v>0</v>
      </c>
      <c r="G57" s="178" t="e">
        <f t="shared" si="0"/>
        <v>#DIV/0!</v>
      </c>
      <c r="H57" s="178"/>
      <c r="I57" s="169"/>
      <c r="J57" s="169"/>
      <c r="K57" s="169"/>
      <c r="L57" s="169"/>
      <c r="M57" s="169"/>
      <c r="N57" s="169"/>
      <c r="O57" s="169"/>
    </row>
    <row r="58" spans="1:15" ht="25.5" x14ac:dyDescent="0.2">
      <c r="A58" s="69" t="s">
        <v>385</v>
      </c>
      <c r="B58" s="67" t="s">
        <v>386</v>
      </c>
      <c r="C58" s="64"/>
      <c r="D58" s="175"/>
      <c r="E58" s="175"/>
      <c r="F58" s="174"/>
      <c r="G58" s="174" t="e">
        <f t="shared" si="0"/>
        <v>#DIV/0!</v>
      </c>
      <c r="H58" s="178"/>
      <c r="I58" s="66"/>
      <c r="J58" s="66"/>
      <c r="K58" s="66"/>
      <c r="L58" s="66"/>
      <c r="M58" s="66"/>
      <c r="N58" s="66"/>
      <c r="O58" s="66"/>
    </row>
    <row r="59" spans="1:15" ht="25.5" x14ac:dyDescent="0.2">
      <c r="A59" s="69" t="s">
        <v>387</v>
      </c>
      <c r="B59" s="67" t="s">
        <v>388</v>
      </c>
      <c r="C59" s="64"/>
      <c r="D59" s="175"/>
      <c r="E59" s="175"/>
      <c r="F59" s="174"/>
      <c r="G59" s="174" t="e">
        <f t="shared" si="0"/>
        <v>#DIV/0!</v>
      </c>
      <c r="H59" s="178"/>
      <c r="I59" s="66"/>
      <c r="J59" s="66"/>
      <c r="K59" s="66"/>
      <c r="L59" s="66"/>
      <c r="M59" s="66"/>
      <c r="N59" s="66"/>
      <c r="O59" s="66"/>
    </row>
    <row r="60" spans="1:15" x14ac:dyDescent="0.2">
      <c r="A60" s="179" t="s">
        <v>162</v>
      </c>
      <c r="B60" s="180" t="s">
        <v>163</v>
      </c>
      <c r="C60" s="178">
        <f>SUM(C61:C64)</f>
        <v>591.57000000000005</v>
      </c>
      <c r="D60" s="176"/>
      <c r="E60" s="176"/>
      <c r="F60" s="178">
        <f>SUM(F61:F64)</f>
        <v>643.14</v>
      </c>
      <c r="G60" s="178">
        <f t="shared" si="0"/>
        <v>108.71748060246462</v>
      </c>
      <c r="H60" s="178"/>
      <c r="I60" s="169"/>
      <c r="J60" s="169"/>
      <c r="K60" s="169"/>
      <c r="L60" s="169"/>
      <c r="M60" s="169"/>
      <c r="N60" s="169"/>
      <c r="O60" s="169"/>
    </row>
    <row r="61" spans="1:15" x14ac:dyDescent="0.2">
      <c r="A61" s="69" t="s">
        <v>164</v>
      </c>
      <c r="B61" s="67" t="s">
        <v>165</v>
      </c>
      <c r="C61" s="64">
        <v>579.20000000000005</v>
      </c>
      <c r="D61" s="175"/>
      <c r="E61" s="175"/>
      <c r="F61" s="174">
        <v>643.14</v>
      </c>
      <c r="G61" s="174">
        <f t="shared" si="0"/>
        <v>111.03936464088397</v>
      </c>
      <c r="H61" s="178"/>
      <c r="I61" s="66"/>
      <c r="J61" s="66"/>
      <c r="K61" s="66"/>
      <c r="L61" s="66"/>
      <c r="M61" s="66"/>
      <c r="N61" s="66"/>
      <c r="O61" s="66"/>
    </row>
    <row r="62" spans="1:15" ht="25.5" x14ac:dyDescent="0.2">
      <c r="A62" s="69" t="s">
        <v>389</v>
      </c>
      <c r="B62" s="67" t="s">
        <v>390</v>
      </c>
      <c r="C62" s="64"/>
      <c r="D62" s="175"/>
      <c r="E62" s="175"/>
      <c r="F62" s="174"/>
      <c r="G62" s="174" t="e">
        <f t="shared" si="0"/>
        <v>#DIV/0!</v>
      </c>
      <c r="H62" s="178"/>
      <c r="I62" s="66"/>
      <c r="J62" s="66"/>
      <c r="K62" s="66"/>
      <c r="L62" s="66"/>
      <c r="M62" s="66"/>
      <c r="N62" s="66"/>
      <c r="O62" s="66"/>
    </row>
    <row r="63" spans="1:15" x14ac:dyDescent="0.2">
      <c r="A63" s="69" t="s">
        <v>391</v>
      </c>
      <c r="B63" s="67" t="s">
        <v>392</v>
      </c>
      <c r="C63" s="64">
        <v>12.37</v>
      </c>
      <c r="D63" s="175"/>
      <c r="E63" s="175"/>
      <c r="F63" s="174"/>
      <c r="G63" s="174">
        <f t="shared" si="0"/>
        <v>0</v>
      </c>
      <c r="H63" s="178"/>
      <c r="I63" s="66"/>
      <c r="J63" s="66"/>
      <c r="K63" s="66"/>
      <c r="L63" s="66"/>
      <c r="M63" s="66"/>
      <c r="N63" s="66"/>
      <c r="O63" s="66"/>
    </row>
    <row r="64" spans="1:15" x14ac:dyDescent="0.2">
      <c r="A64" s="69" t="s">
        <v>393</v>
      </c>
      <c r="B64" s="67" t="s">
        <v>394</v>
      </c>
      <c r="C64" s="64"/>
      <c r="D64" s="175"/>
      <c r="E64" s="175"/>
      <c r="F64" s="174"/>
      <c r="G64" s="174" t="e">
        <f t="shared" si="0"/>
        <v>#DIV/0!</v>
      </c>
      <c r="H64" s="178"/>
      <c r="I64" s="66"/>
      <c r="J64" s="66"/>
      <c r="K64" s="66"/>
      <c r="L64" s="66"/>
      <c r="M64" s="66"/>
      <c r="N64" s="66"/>
      <c r="O64" s="66"/>
    </row>
    <row r="65" spans="1:15" x14ac:dyDescent="0.2">
      <c r="A65" s="181" t="s">
        <v>166</v>
      </c>
      <c r="B65" s="182" t="s">
        <v>167</v>
      </c>
      <c r="C65" s="178">
        <f>+C66+C68+C71</f>
        <v>0</v>
      </c>
      <c r="D65" s="161"/>
      <c r="E65" s="161"/>
      <c r="F65" s="178">
        <f>+F66+F68+F71</f>
        <v>0</v>
      </c>
      <c r="G65" s="178" t="e">
        <f t="shared" si="0"/>
        <v>#DIV/0!</v>
      </c>
      <c r="H65" s="178" t="e">
        <f>+F65/D65*100</f>
        <v>#DIV/0!</v>
      </c>
      <c r="I65" s="169"/>
      <c r="J65" s="169"/>
      <c r="K65" s="169"/>
      <c r="L65" s="169"/>
      <c r="M65" s="169"/>
      <c r="N65" s="169"/>
      <c r="O65" s="169"/>
    </row>
    <row r="66" spans="1:15" x14ac:dyDescent="0.2">
      <c r="A66" s="179" t="s">
        <v>395</v>
      </c>
      <c r="B66" s="180" t="s">
        <v>396</v>
      </c>
      <c r="C66" s="178">
        <f>+C67</f>
        <v>0</v>
      </c>
      <c r="D66" s="176"/>
      <c r="E66" s="176"/>
      <c r="F66" s="178">
        <f>+F67</f>
        <v>0</v>
      </c>
      <c r="G66" s="178" t="e">
        <f t="shared" si="0"/>
        <v>#DIV/0!</v>
      </c>
      <c r="H66" s="178"/>
      <c r="I66" s="169"/>
      <c r="J66" s="169"/>
      <c r="K66" s="169"/>
      <c r="L66" s="169"/>
      <c r="M66" s="169"/>
      <c r="N66" s="169"/>
      <c r="O66" s="169"/>
    </row>
    <row r="67" spans="1:15" ht="25.5" x14ac:dyDescent="0.2">
      <c r="A67" s="69" t="s">
        <v>397</v>
      </c>
      <c r="B67" s="67" t="s">
        <v>398</v>
      </c>
      <c r="C67" s="64"/>
      <c r="D67" s="175"/>
      <c r="E67" s="175"/>
      <c r="F67" s="174"/>
      <c r="G67" s="173" t="e">
        <f t="shared" si="0"/>
        <v>#DIV/0!</v>
      </c>
      <c r="H67" s="178"/>
      <c r="I67" s="66"/>
      <c r="J67" s="66"/>
      <c r="K67" s="66"/>
      <c r="L67" s="66"/>
      <c r="M67" s="66"/>
      <c r="N67" s="66"/>
      <c r="O67" s="66"/>
    </row>
    <row r="68" spans="1:15" ht="25.5" x14ac:dyDescent="0.2">
      <c r="A68" s="179" t="s">
        <v>168</v>
      </c>
      <c r="B68" s="180" t="s">
        <v>169</v>
      </c>
      <c r="C68" s="178">
        <f>+C69+C70</f>
        <v>0</v>
      </c>
      <c r="D68" s="176"/>
      <c r="E68" s="176"/>
      <c r="F68" s="178">
        <f>+F69+F70</f>
        <v>0</v>
      </c>
      <c r="G68" s="178" t="e">
        <f t="shared" si="0"/>
        <v>#DIV/0!</v>
      </c>
      <c r="H68" s="178"/>
      <c r="I68" s="169"/>
      <c r="J68" s="169"/>
      <c r="K68" s="169"/>
      <c r="L68" s="169"/>
      <c r="M68" s="169"/>
      <c r="N68" s="169"/>
      <c r="O68" s="169"/>
    </row>
    <row r="69" spans="1:15" ht="25.5" x14ac:dyDescent="0.2">
      <c r="A69" s="69" t="s">
        <v>399</v>
      </c>
      <c r="B69" s="67" t="s">
        <v>400</v>
      </c>
      <c r="C69" s="64"/>
      <c r="D69" s="175"/>
      <c r="E69" s="175"/>
      <c r="F69" s="174"/>
      <c r="G69" s="173" t="e">
        <f t="shared" si="0"/>
        <v>#DIV/0!</v>
      </c>
      <c r="H69" s="178"/>
      <c r="I69" s="66"/>
      <c r="J69" s="66"/>
      <c r="K69" s="66"/>
      <c r="L69" s="66"/>
      <c r="M69" s="66"/>
      <c r="N69" s="66"/>
      <c r="O69" s="66"/>
    </row>
    <row r="70" spans="1:15" x14ac:dyDescent="0.2">
      <c r="A70" s="69" t="s">
        <v>170</v>
      </c>
      <c r="B70" s="67" t="s">
        <v>171</v>
      </c>
      <c r="C70" s="64"/>
      <c r="D70" s="175"/>
      <c r="E70" s="175"/>
      <c r="F70" s="174"/>
      <c r="G70" s="174" t="e">
        <f t="shared" si="0"/>
        <v>#DIV/0!</v>
      </c>
      <c r="H70" s="178"/>
      <c r="I70" s="66"/>
      <c r="J70" s="66"/>
      <c r="K70" s="66"/>
      <c r="L70" s="66"/>
      <c r="M70" s="66"/>
      <c r="N70" s="66"/>
      <c r="O70" s="66"/>
    </row>
    <row r="71" spans="1:15" ht="25.5" x14ac:dyDescent="0.2">
      <c r="A71" s="179" t="s">
        <v>172</v>
      </c>
      <c r="B71" s="180" t="s">
        <v>173</v>
      </c>
      <c r="C71" s="178">
        <f>+C72</f>
        <v>0</v>
      </c>
      <c r="D71" s="176"/>
      <c r="E71" s="176"/>
      <c r="F71" s="178">
        <f>+F72</f>
        <v>0</v>
      </c>
      <c r="G71" s="178" t="e">
        <f t="shared" si="0"/>
        <v>#DIV/0!</v>
      </c>
      <c r="H71" s="178"/>
      <c r="I71" s="169"/>
      <c r="J71" s="169"/>
      <c r="K71" s="169"/>
      <c r="L71" s="169"/>
      <c r="M71" s="169"/>
      <c r="N71" s="169"/>
      <c r="O71" s="169"/>
    </row>
    <row r="72" spans="1:15" ht="25.5" x14ac:dyDescent="0.2">
      <c r="A72" s="69" t="s">
        <v>174</v>
      </c>
      <c r="B72" s="67" t="s">
        <v>173</v>
      </c>
      <c r="C72" s="64"/>
      <c r="D72" s="175"/>
      <c r="E72" s="175"/>
      <c r="F72" s="174"/>
      <c r="G72" s="174" t="e">
        <f t="shared" si="0"/>
        <v>#DIV/0!</v>
      </c>
      <c r="H72" s="178"/>
      <c r="I72" s="66"/>
      <c r="J72" s="66"/>
      <c r="K72" s="66"/>
      <c r="L72" s="66"/>
      <c r="M72" s="66"/>
      <c r="N72" s="66"/>
      <c r="O72" s="66"/>
    </row>
    <row r="73" spans="1:15" x14ac:dyDescent="0.2">
      <c r="A73" s="181" t="s">
        <v>175</v>
      </c>
      <c r="B73" s="182" t="s">
        <v>176</v>
      </c>
      <c r="C73" s="178">
        <f>+C74+C76+C78+C80+C83+C85</f>
        <v>0</v>
      </c>
      <c r="D73" s="161"/>
      <c r="E73" s="161"/>
      <c r="F73" s="178">
        <f>+F74+F76+F78+F80+F83+F85</f>
        <v>0</v>
      </c>
      <c r="G73" s="178" t="e">
        <f t="shared" ref="G73:G136" si="1">+F73/C73*100</f>
        <v>#DIV/0!</v>
      </c>
      <c r="H73" s="178" t="e">
        <f>+F73/D73*100</f>
        <v>#DIV/0!</v>
      </c>
      <c r="I73" s="169"/>
      <c r="J73" s="169"/>
      <c r="K73" s="169"/>
      <c r="L73" s="169"/>
      <c r="M73" s="169"/>
      <c r="N73" s="169"/>
      <c r="O73" s="169"/>
    </row>
    <row r="74" spans="1:15" x14ac:dyDescent="0.2">
      <c r="A74" s="179" t="s">
        <v>177</v>
      </c>
      <c r="B74" s="180" t="s">
        <v>178</v>
      </c>
      <c r="C74" s="178">
        <f>+C75</f>
        <v>0</v>
      </c>
      <c r="D74" s="176"/>
      <c r="E74" s="176"/>
      <c r="F74" s="178">
        <f>+F75</f>
        <v>0</v>
      </c>
      <c r="G74" s="178" t="e">
        <f t="shared" si="1"/>
        <v>#DIV/0!</v>
      </c>
      <c r="H74" s="178"/>
      <c r="I74" s="169"/>
      <c r="J74" s="169"/>
      <c r="K74" s="169"/>
      <c r="L74" s="169"/>
      <c r="M74" s="169"/>
      <c r="N74" s="169"/>
      <c r="O74" s="169"/>
    </row>
    <row r="75" spans="1:15" x14ac:dyDescent="0.2">
      <c r="A75" s="69" t="s">
        <v>179</v>
      </c>
      <c r="B75" s="67" t="s">
        <v>180</v>
      </c>
      <c r="C75" s="173"/>
      <c r="D75" s="175"/>
      <c r="E75" s="175"/>
      <c r="F75" s="173"/>
      <c r="G75" s="174" t="e">
        <f t="shared" si="1"/>
        <v>#DIV/0!</v>
      </c>
      <c r="H75" s="178"/>
      <c r="I75" s="66"/>
      <c r="J75" s="66"/>
      <c r="K75" s="66"/>
      <c r="L75" s="66"/>
      <c r="M75" s="66"/>
      <c r="N75" s="66"/>
      <c r="O75" s="66"/>
    </row>
    <row r="76" spans="1:15" ht="25.5" x14ac:dyDescent="0.2">
      <c r="A76" s="179" t="s">
        <v>401</v>
      </c>
      <c r="B76" s="180" t="s">
        <v>402</v>
      </c>
      <c r="C76" s="178">
        <f>+C77</f>
        <v>0</v>
      </c>
      <c r="D76" s="176"/>
      <c r="E76" s="176"/>
      <c r="F76" s="178">
        <f>+F77</f>
        <v>0</v>
      </c>
      <c r="G76" s="178" t="e">
        <f t="shared" si="1"/>
        <v>#DIV/0!</v>
      </c>
      <c r="H76" s="178"/>
      <c r="I76" s="169"/>
      <c r="J76" s="169"/>
      <c r="K76" s="169"/>
      <c r="L76" s="169"/>
      <c r="M76" s="169"/>
      <c r="N76" s="169"/>
      <c r="O76" s="169"/>
    </row>
    <row r="77" spans="1:15" ht="25.5" x14ac:dyDescent="0.2">
      <c r="A77" s="69" t="s">
        <v>403</v>
      </c>
      <c r="B77" s="67" t="s">
        <v>404</v>
      </c>
      <c r="C77" s="173"/>
      <c r="D77" s="175"/>
      <c r="E77" s="175"/>
      <c r="F77" s="173"/>
      <c r="G77" s="174" t="e">
        <f t="shared" si="1"/>
        <v>#DIV/0!</v>
      </c>
      <c r="H77" s="178"/>
      <c r="I77" s="66"/>
      <c r="J77" s="66"/>
      <c r="K77" s="66"/>
      <c r="L77" s="66"/>
      <c r="M77" s="66"/>
      <c r="N77" s="66"/>
      <c r="O77" s="66"/>
    </row>
    <row r="78" spans="1:15" x14ac:dyDescent="0.2">
      <c r="A78" s="179" t="s">
        <v>181</v>
      </c>
      <c r="B78" s="180" t="s">
        <v>182</v>
      </c>
      <c r="C78" s="178">
        <f>+C79</f>
        <v>0</v>
      </c>
      <c r="D78" s="176"/>
      <c r="E78" s="176"/>
      <c r="F78" s="178">
        <f>+F79</f>
        <v>0</v>
      </c>
      <c r="G78" s="178" t="e">
        <f t="shared" si="1"/>
        <v>#DIV/0!</v>
      </c>
      <c r="H78" s="178"/>
      <c r="I78" s="169"/>
      <c r="J78" s="169"/>
      <c r="K78" s="169"/>
      <c r="L78" s="169"/>
      <c r="M78" s="169"/>
      <c r="N78" s="169"/>
      <c r="O78" s="169"/>
    </row>
    <row r="79" spans="1:15" x14ac:dyDescent="0.2">
      <c r="A79" s="69" t="s">
        <v>183</v>
      </c>
      <c r="B79" s="67" t="s">
        <v>184</v>
      </c>
      <c r="C79" s="68"/>
      <c r="D79" s="175"/>
      <c r="E79" s="175"/>
      <c r="F79" s="173"/>
      <c r="G79" s="174" t="e">
        <f t="shared" si="1"/>
        <v>#DIV/0!</v>
      </c>
      <c r="H79" s="178"/>
      <c r="I79" s="66"/>
      <c r="J79" s="66"/>
      <c r="K79" s="66"/>
      <c r="L79" s="66"/>
      <c r="M79" s="66"/>
      <c r="N79" s="66"/>
      <c r="O79" s="66"/>
    </row>
    <row r="80" spans="1:15" x14ac:dyDescent="0.2">
      <c r="A80" s="179" t="s">
        <v>185</v>
      </c>
      <c r="B80" s="180" t="s">
        <v>186</v>
      </c>
      <c r="C80" s="178">
        <f>+C81+C82</f>
        <v>0</v>
      </c>
      <c r="D80" s="176"/>
      <c r="E80" s="176"/>
      <c r="F80" s="178">
        <f>+F81+F82</f>
        <v>0</v>
      </c>
      <c r="G80" s="178" t="e">
        <f t="shared" si="1"/>
        <v>#DIV/0!</v>
      </c>
      <c r="H80" s="178"/>
      <c r="I80" s="169"/>
      <c r="J80" s="169"/>
      <c r="K80" s="169"/>
      <c r="L80" s="169"/>
      <c r="M80" s="169"/>
      <c r="N80" s="169"/>
      <c r="O80" s="169"/>
    </row>
    <row r="81" spans="1:15" x14ac:dyDescent="0.2">
      <c r="A81" s="69" t="s">
        <v>187</v>
      </c>
      <c r="B81" s="67" t="s">
        <v>188</v>
      </c>
      <c r="C81" s="64"/>
      <c r="D81" s="175"/>
      <c r="E81" s="175"/>
      <c r="F81" s="174"/>
      <c r="G81" s="174" t="e">
        <f t="shared" si="1"/>
        <v>#DIV/0!</v>
      </c>
      <c r="H81" s="178"/>
      <c r="I81" s="66"/>
      <c r="J81" s="66"/>
      <c r="K81" s="66"/>
      <c r="L81" s="66"/>
      <c r="M81" s="66"/>
      <c r="N81" s="66"/>
      <c r="O81" s="66"/>
    </row>
    <row r="82" spans="1:15" ht="25.5" x14ac:dyDescent="0.2">
      <c r="A82" s="69" t="s">
        <v>189</v>
      </c>
      <c r="B82" s="67" t="s">
        <v>190</v>
      </c>
      <c r="C82" s="68"/>
      <c r="D82" s="175"/>
      <c r="E82" s="175"/>
      <c r="F82" s="173"/>
      <c r="G82" s="174" t="e">
        <f t="shared" si="1"/>
        <v>#DIV/0!</v>
      </c>
      <c r="H82" s="178"/>
      <c r="I82" s="66"/>
      <c r="J82" s="66"/>
      <c r="K82" s="66"/>
      <c r="L82" s="66"/>
      <c r="M82" s="66"/>
      <c r="N82" s="66"/>
      <c r="O82" s="66"/>
    </row>
    <row r="83" spans="1:15" x14ac:dyDescent="0.2">
      <c r="A83" s="179" t="s">
        <v>191</v>
      </c>
      <c r="B83" s="180" t="s">
        <v>192</v>
      </c>
      <c r="C83" s="178">
        <f>+C84</f>
        <v>0</v>
      </c>
      <c r="D83" s="176"/>
      <c r="E83" s="176"/>
      <c r="F83" s="178">
        <f>+F84</f>
        <v>0</v>
      </c>
      <c r="G83" s="178" t="e">
        <f t="shared" si="1"/>
        <v>#DIV/0!</v>
      </c>
      <c r="H83" s="178"/>
      <c r="I83" s="169"/>
      <c r="J83" s="169"/>
      <c r="K83" s="169"/>
      <c r="L83" s="169"/>
      <c r="M83" s="169"/>
      <c r="N83" s="169"/>
      <c r="O83" s="169"/>
    </row>
    <row r="84" spans="1:15" x14ac:dyDescent="0.2">
      <c r="A84" s="69" t="s">
        <v>193</v>
      </c>
      <c r="B84" s="67" t="s">
        <v>194</v>
      </c>
      <c r="C84" s="64"/>
      <c r="D84" s="175"/>
      <c r="E84" s="175"/>
      <c r="F84" s="174"/>
      <c r="G84" s="174" t="e">
        <f t="shared" si="1"/>
        <v>#DIV/0!</v>
      </c>
      <c r="H84" s="178"/>
      <c r="I84" s="66"/>
      <c r="J84" s="66"/>
      <c r="K84" s="66"/>
      <c r="L84" s="66"/>
      <c r="M84" s="66"/>
      <c r="N84" s="66"/>
      <c r="O84" s="66"/>
    </row>
    <row r="85" spans="1:15" x14ac:dyDescent="0.2">
      <c r="A85" s="179" t="s">
        <v>195</v>
      </c>
      <c r="B85" s="180" t="s">
        <v>196</v>
      </c>
      <c r="C85" s="178">
        <f>SUM(C86:C89)</f>
        <v>0</v>
      </c>
      <c r="D85" s="176"/>
      <c r="E85" s="176"/>
      <c r="F85" s="178">
        <f>SUM(F86:F89)</f>
        <v>0</v>
      </c>
      <c r="G85" s="178" t="e">
        <f t="shared" si="1"/>
        <v>#DIV/0!</v>
      </c>
      <c r="H85" s="178"/>
      <c r="I85" s="169"/>
      <c r="J85" s="169"/>
      <c r="K85" s="169"/>
      <c r="L85" s="169"/>
      <c r="M85" s="169"/>
      <c r="N85" s="169"/>
      <c r="O85" s="169"/>
    </row>
    <row r="86" spans="1:15" ht="25.5" x14ac:dyDescent="0.2">
      <c r="A86" s="69" t="s">
        <v>197</v>
      </c>
      <c r="B86" s="67" t="s">
        <v>198</v>
      </c>
      <c r="C86" s="64"/>
      <c r="D86" s="175"/>
      <c r="E86" s="175"/>
      <c r="F86" s="174"/>
      <c r="G86" s="174" t="e">
        <f t="shared" si="1"/>
        <v>#DIV/0!</v>
      </c>
      <c r="H86" s="178"/>
      <c r="I86" s="66"/>
      <c r="J86" s="66"/>
      <c r="K86" s="66"/>
      <c r="L86" s="66"/>
      <c r="M86" s="66"/>
      <c r="N86" s="66"/>
      <c r="O86" s="66"/>
    </row>
    <row r="87" spans="1:15" ht="25.5" x14ac:dyDescent="0.2">
      <c r="A87" s="69" t="s">
        <v>199</v>
      </c>
      <c r="B87" s="67" t="s">
        <v>200</v>
      </c>
      <c r="C87" s="64"/>
      <c r="D87" s="175"/>
      <c r="E87" s="175"/>
      <c r="F87" s="174"/>
      <c r="G87" s="174" t="e">
        <f t="shared" si="1"/>
        <v>#DIV/0!</v>
      </c>
      <c r="H87" s="178"/>
      <c r="I87" s="66"/>
      <c r="J87" s="66"/>
      <c r="K87" s="66"/>
      <c r="L87" s="66"/>
      <c r="M87" s="66"/>
      <c r="N87" s="66"/>
      <c r="O87" s="66"/>
    </row>
    <row r="88" spans="1:15" ht="25.5" x14ac:dyDescent="0.2">
      <c r="A88" s="69" t="s">
        <v>405</v>
      </c>
      <c r="B88" s="67" t="s">
        <v>292</v>
      </c>
      <c r="C88" s="64"/>
      <c r="D88" s="176"/>
      <c r="E88" s="176"/>
      <c r="F88" s="174"/>
      <c r="G88" s="174" t="e">
        <f t="shared" si="1"/>
        <v>#DIV/0!</v>
      </c>
      <c r="H88" s="178"/>
      <c r="I88" s="66"/>
      <c r="J88" s="66"/>
      <c r="K88" s="66"/>
      <c r="L88" s="66"/>
      <c r="M88" s="66"/>
      <c r="N88" s="66"/>
      <c r="O88" s="66"/>
    </row>
    <row r="89" spans="1:15" ht="25.5" x14ac:dyDescent="0.2">
      <c r="A89" s="69" t="s">
        <v>201</v>
      </c>
      <c r="B89" s="67" t="s">
        <v>202</v>
      </c>
      <c r="C89" s="64"/>
      <c r="D89" s="176"/>
      <c r="E89" s="176"/>
      <c r="F89" s="174"/>
      <c r="G89" s="174" t="e">
        <f t="shared" si="1"/>
        <v>#DIV/0!</v>
      </c>
      <c r="H89" s="178"/>
      <c r="I89" s="66"/>
      <c r="J89" s="66"/>
      <c r="K89" s="66"/>
      <c r="L89" s="66"/>
      <c r="M89" s="66"/>
      <c r="N89" s="66"/>
      <c r="O89" s="66"/>
    </row>
    <row r="90" spans="1:15" ht="25.5" x14ac:dyDescent="0.2">
      <c r="A90" s="181" t="s">
        <v>203</v>
      </c>
      <c r="B90" s="182" t="s">
        <v>204</v>
      </c>
      <c r="C90" s="178">
        <f>+C91+C94</f>
        <v>0</v>
      </c>
      <c r="D90" s="161"/>
      <c r="E90" s="161"/>
      <c r="F90" s="178">
        <f>+F91+F94</f>
        <v>0</v>
      </c>
      <c r="G90" s="178" t="e">
        <f t="shared" si="1"/>
        <v>#DIV/0!</v>
      </c>
      <c r="H90" s="178" t="e">
        <f>+F90/D90*100</f>
        <v>#DIV/0!</v>
      </c>
      <c r="I90" s="169"/>
      <c r="J90" s="169"/>
      <c r="K90" s="169"/>
      <c r="L90" s="169"/>
      <c r="M90" s="169"/>
      <c r="N90" s="169"/>
      <c r="O90" s="169"/>
    </row>
    <row r="91" spans="1:15" x14ac:dyDescent="0.2">
      <c r="A91" s="179" t="s">
        <v>406</v>
      </c>
      <c r="B91" s="180" t="s">
        <v>407</v>
      </c>
      <c r="C91" s="178">
        <f>+C92+C93</f>
        <v>0</v>
      </c>
      <c r="D91" s="176"/>
      <c r="E91" s="176"/>
      <c r="F91" s="178">
        <f>+F92+F93</f>
        <v>0</v>
      </c>
      <c r="G91" s="178" t="e">
        <f t="shared" si="1"/>
        <v>#DIV/0!</v>
      </c>
      <c r="H91" s="178"/>
      <c r="I91" s="169"/>
      <c r="J91" s="169"/>
      <c r="K91" s="169"/>
      <c r="L91" s="169"/>
      <c r="M91" s="169"/>
      <c r="N91" s="169"/>
      <c r="O91" s="169"/>
    </row>
    <row r="92" spans="1:15" ht="25.5" x14ac:dyDescent="0.2">
      <c r="A92" s="69" t="s">
        <v>408</v>
      </c>
      <c r="B92" s="67" t="s">
        <v>409</v>
      </c>
      <c r="C92" s="64"/>
      <c r="D92" s="176"/>
      <c r="E92" s="176"/>
      <c r="F92" s="174"/>
      <c r="G92" s="174" t="e">
        <f t="shared" si="1"/>
        <v>#DIV/0!</v>
      </c>
      <c r="H92" s="178"/>
      <c r="I92" s="66"/>
      <c r="J92" s="66"/>
      <c r="K92" s="66"/>
      <c r="L92" s="66"/>
      <c r="M92" s="66"/>
      <c r="N92" s="66"/>
      <c r="O92" s="66"/>
    </row>
    <row r="93" spans="1:15" ht="25.5" x14ac:dyDescent="0.2">
      <c r="A93" s="69" t="s">
        <v>410</v>
      </c>
      <c r="B93" s="67" t="s">
        <v>411</v>
      </c>
      <c r="C93" s="64"/>
      <c r="D93" s="176"/>
      <c r="E93" s="176"/>
      <c r="F93" s="174"/>
      <c r="G93" s="174" t="e">
        <f t="shared" si="1"/>
        <v>#DIV/0!</v>
      </c>
      <c r="H93" s="178"/>
      <c r="I93" s="66"/>
      <c r="J93" s="66"/>
      <c r="K93" s="66"/>
      <c r="L93" s="66"/>
      <c r="M93" s="66"/>
      <c r="N93" s="66"/>
      <c r="O93" s="66"/>
    </row>
    <row r="94" spans="1:15" x14ac:dyDescent="0.2">
      <c r="A94" s="179" t="s">
        <v>205</v>
      </c>
      <c r="B94" s="180" t="s">
        <v>206</v>
      </c>
      <c r="C94" s="178">
        <f>SUM(C95:C97)</f>
        <v>0</v>
      </c>
      <c r="D94" s="176"/>
      <c r="E94" s="176"/>
      <c r="F94" s="178">
        <f>SUM(F95:F97)</f>
        <v>0</v>
      </c>
      <c r="G94" s="178" t="e">
        <f t="shared" si="1"/>
        <v>#DIV/0!</v>
      </c>
      <c r="H94" s="178"/>
      <c r="I94" s="169"/>
      <c r="J94" s="169"/>
      <c r="K94" s="169"/>
      <c r="L94" s="169"/>
      <c r="M94" s="169"/>
      <c r="N94" s="169"/>
      <c r="O94" s="169"/>
    </row>
    <row r="95" spans="1:15" x14ac:dyDescent="0.2">
      <c r="A95" s="69" t="s">
        <v>207</v>
      </c>
      <c r="B95" s="67" t="s">
        <v>208</v>
      </c>
      <c r="C95" s="174"/>
      <c r="D95" s="176"/>
      <c r="E95" s="176"/>
      <c r="F95" s="174"/>
      <c r="G95" s="174" t="e">
        <f t="shared" si="1"/>
        <v>#DIV/0!</v>
      </c>
      <c r="H95" s="178"/>
      <c r="I95" s="66"/>
      <c r="J95" s="66"/>
      <c r="K95" s="66"/>
      <c r="L95" s="66"/>
      <c r="M95" s="66"/>
      <c r="N95" s="66"/>
      <c r="O95" s="66"/>
    </row>
    <row r="96" spans="1:15" x14ac:dyDescent="0.2">
      <c r="A96" s="69" t="s">
        <v>412</v>
      </c>
      <c r="B96" s="67" t="s">
        <v>413</v>
      </c>
      <c r="C96" s="174"/>
      <c r="D96" s="176"/>
      <c r="E96" s="176"/>
      <c r="F96" s="174"/>
      <c r="G96" s="174" t="e">
        <f t="shared" si="1"/>
        <v>#DIV/0!</v>
      </c>
      <c r="H96" s="178"/>
      <c r="I96" s="66"/>
      <c r="J96" s="66"/>
      <c r="K96" s="66"/>
      <c r="L96" s="66"/>
      <c r="M96" s="66"/>
      <c r="N96" s="66"/>
      <c r="O96" s="66"/>
    </row>
    <row r="97" spans="1:15" x14ac:dyDescent="0.2">
      <c r="A97" s="69" t="s">
        <v>414</v>
      </c>
      <c r="B97" s="67" t="s">
        <v>415</v>
      </c>
      <c r="C97" s="174"/>
      <c r="D97" s="176"/>
      <c r="E97" s="176"/>
      <c r="F97" s="174"/>
      <c r="G97" s="174" t="e">
        <f t="shared" si="1"/>
        <v>#DIV/0!</v>
      </c>
      <c r="H97" s="178"/>
      <c r="I97" s="66"/>
      <c r="J97" s="66"/>
      <c r="K97" s="66"/>
      <c r="L97" s="66"/>
      <c r="M97" s="66"/>
      <c r="N97" s="66"/>
      <c r="O97" s="66"/>
    </row>
    <row r="98" spans="1:15" x14ac:dyDescent="0.2">
      <c r="A98" s="181" t="s">
        <v>209</v>
      </c>
      <c r="B98" s="182" t="s">
        <v>210</v>
      </c>
      <c r="C98" s="178">
        <f>+C99+C103+C107</f>
        <v>0</v>
      </c>
      <c r="D98" s="161"/>
      <c r="E98" s="161"/>
      <c r="F98" s="178">
        <f>+F99+F103+F107</f>
        <v>0</v>
      </c>
      <c r="G98" s="178" t="e">
        <f t="shared" si="1"/>
        <v>#DIV/0!</v>
      </c>
      <c r="H98" s="178" t="e">
        <f>+F98/D98*100</f>
        <v>#DIV/0!</v>
      </c>
      <c r="I98" s="169"/>
      <c r="J98" s="169"/>
      <c r="K98" s="169"/>
      <c r="L98" s="169"/>
      <c r="M98" s="169"/>
      <c r="N98" s="169"/>
      <c r="O98" s="169"/>
    </row>
    <row r="99" spans="1:15" x14ac:dyDescent="0.2">
      <c r="A99" s="179" t="s">
        <v>211</v>
      </c>
      <c r="B99" s="180" t="s">
        <v>212</v>
      </c>
      <c r="C99" s="178">
        <f>SUM(C100:C102)</f>
        <v>0</v>
      </c>
      <c r="D99" s="176"/>
      <c r="E99" s="176"/>
      <c r="F99" s="178">
        <f>SUM(F100:F102)</f>
        <v>0</v>
      </c>
      <c r="G99" s="178" t="e">
        <f t="shared" si="1"/>
        <v>#DIV/0!</v>
      </c>
      <c r="H99" s="178"/>
      <c r="I99" s="169"/>
      <c r="J99" s="169"/>
      <c r="K99" s="169"/>
      <c r="L99" s="169"/>
      <c r="M99" s="169"/>
      <c r="N99" s="169"/>
      <c r="O99" s="169"/>
    </row>
    <row r="100" spans="1:15" x14ac:dyDescent="0.2">
      <c r="A100" s="69" t="s">
        <v>213</v>
      </c>
      <c r="B100" s="67" t="s">
        <v>214</v>
      </c>
      <c r="C100" s="174"/>
      <c r="D100" s="176"/>
      <c r="E100" s="176"/>
      <c r="F100" s="174"/>
      <c r="G100" s="174" t="e">
        <f t="shared" si="1"/>
        <v>#DIV/0!</v>
      </c>
      <c r="H100" s="178"/>
      <c r="I100" s="66"/>
      <c r="J100" s="66"/>
      <c r="K100" s="66"/>
      <c r="L100" s="66"/>
      <c r="M100" s="66"/>
      <c r="N100" s="66"/>
      <c r="O100" s="66"/>
    </row>
    <row r="101" spans="1:15" x14ac:dyDescent="0.2">
      <c r="A101" s="69" t="s">
        <v>416</v>
      </c>
      <c r="B101" s="67" t="s">
        <v>417</v>
      </c>
      <c r="C101" s="174"/>
      <c r="D101" s="176"/>
      <c r="E101" s="176"/>
      <c r="F101" s="174"/>
      <c r="G101" s="174" t="e">
        <f t="shared" si="1"/>
        <v>#DIV/0!</v>
      </c>
      <c r="H101" s="178"/>
      <c r="I101" s="66"/>
      <c r="J101" s="66"/>
      <c r="K101" s="66"/>
      <c r="L101" s="66"/>
      <c r="M101" s="66"/>
      <c r="N101" s="66"/>
      <c r="O101" s="66"/>
    </row>
    <row r="102" spans="1:15" x14ac:dyDescent="0.2">
      <c r="A102" s="69" t="s">
        <v>215</v>
      </c>
      <c r="B102" s="67" t="s">
        <v>216</v>
      </c>
      <c r="C102" s="174"/>
      <c r="D102" s="176"/>
      <c r="E102" s="176"/>
      <c r="F102" s="174"/>
      <c r="G102" s="174" t="e">
        <f t="shared" si="1"/>
        <v>#DIV/0!</v>
      </c>
      <c r="H102" s="178"/>
      <c r="I102" s="66"/>
      <c r="J102" s="66"/>
      <c r="K102" s="66"/>
      <c r="L102" s="66"/>
      <c r="M102" s="66"/>
      <c r="N102" s="66"/>
      <c r="O102" s="66"/>
    </row>
    <row r="103" spans="1:15" x14ac:dyDescent="0.2">
      <c r="A103" s="179" t="s">
        <v>217</v>
      </c>
      <c r="B103" s="180" t="s">
        <v>218</v>
      </c>
      <c r="C103" s="178">
        <f>SUM(C104:C106)</f>
        <v>0</v>
      </c>
      <c r="D103" s="176"/>
      <c r="E103" s="176"/>
      <c r="F103" s="178">
        <f>SUM(F104:F106)</f>
        <v>0</v>
      </c>
      <c r="G103" s="178" t="e">
        <f t="shared" si="1"/>
        <v>#DIV/0!</v>
      </c>
      <c r="H103" s="178"/>
      <c r="I103" s="169"/>
      <c r="J103" s="169"/>
      <c r="K103" s="169"/>
      <c r="L103" s="169"/>
      <c r="M103" s="169"/>
      <c r="N103" s="169"/>
      <c r="O103" s="169"/>
    </row>
    <row r="104" spans="1:15" x14ac:dyDescent="0.2">
      <c r="A104" s="69" t="s">
        <v>219</v>
      </c>
      <c r="B104" s="67" t="s">
        <v>220</v>
      </c>
      <c r="C104" s="64"/>
      <c r="D104" s="176"/>
      <c r="E104" s="176"/>
      <c r="F104" s="64"/>
      <c r="G104" s="174" t="e">
        <f t="shared" si="1"/>
        <v>#DIV/0!</v>
      </c>
      <c r="H104" s="178"/>
      <c r="I104" s="66"/>
      <c r="J104" s="66"/>
      <c r="K104" s="66"/>
      <c r="L104" s="66"/>
      <c r="M104" s="66"/>
      <c r="N104" s="66"/>
      <c r="O104" s="66"/>
    </row>
    <row r="105" spans="1:15" x14ac:dyDescent="0.2">
      <c r="A105" s="69" t="s">
        <v>418</v>
      </c>
      <c r="B105" s="67" t="s">
        <v>419</v>
      </c>
      <c r="C105" s="64"/>
      <c r="D105" s="176"/>
      <c r="E105" s="176"/>
      <c r="F105" s="64"/>
      <c r="G105" s="174" t="e">
        <f t="shared" si="1"/>
        <v>#DIV/0!</v>
      </c>
      <c r="H105" s="178"/>
      <c r="I105" s="66"/>
      <c r="J105" s="66"/>
      <c r="K105" s="66"/>
      <c r="L105" s="66"/>
      <c r="M105" s="66"/>
      <c r="N105" s="66"/>
      <c r="O105" s="66"/>
    </row>
    <row r="106" spans="1:15" x14ac:dyDescent="0.2">
      <c r="A106" s="69" t="s">
        <v>221</v>
      </c>
      <c r="B106" s="67" t="s">
        <v>222</v>
      </c>
      <c r="C106" s="64"/>
      <c r="D106" s="176"/>
      <c r="E106" s="176"/>
      <c r="F106" s="64"/>
      <c r="G106" s="174" t="e">
        <f t="shared" si="1"/>
        <v>#DIV/0!</v>
      </c>
      <c r="H106" s="178"/>
      <c r="I106" s="66"/>
      <c r="J106" s="66"/>
      <c r="K106" s="66"/>
      <c r="L106" s="66"/>
      <c r="M106" s="66"/>
      <c r="N106" s="66"/>
      <c r="O106" s="66"/>
    </row>
    <row r="107" spans="1:15" x14ac:dyDescent="0.2">
      <c r="A107" s="179" t="s">
        <v>223</v>
      </c>
      <c r="B107" s="180" t="s">
        <v>224</v>
      </c>
      <c r="C107" s="178">
        <f>SUM(C108:C112)</f>
        <v>0</v>
      </c>
      <c r="D107" s="176"/>
      <c r="E107" s="176"/>
      <c r="F107" s="178">
        <f>SUM(F108:F112)</f>
        <v>0</v>
      </c>
      <c r="G107" s="178" t="e">
        <f t="shared" si="1"/>
        <v>#DIV/0!</v>
      </c>
      <c r="H107" s="178"/>
      <c r="I107" s="169"/>
      <c r="J107" s="169"/>
      <c r="K107" s="169"/>
      <c r="L107" s="169"/>
      <c r="M107" s="169"/>
      <c r="N107" s="169"/>
      <c r="O107" s="169"/>
    </row>
    <row r="108" spans="1:15" x14ac:dyDescent="0.2">
      <c r="A108" s="69" t="s">
        <v>420</v>
      </c>
      <c r="B108" s="67" t="s">
        <v>421</v>
      </c>
      <c r="C108" s="64"/>
      <c r="D108" s="176"/>
      <c r="E108" s="176"/>
      <c r="F108" s="64"/>
      <c r="G108" s="174" t="e">
        <f t="shared" si="1"/>
        <v>#DIV/0!</v>
      </c>
      <c r="H108" s="178"/>
      <c r="I108" s="66"/>
      <c r="J108" s="66"/>
      <c r="K108" s="66"/>
      <c r="L108" s="66"/>
      <c r="M108" s="66"/>
      <c r="N108" s="66"/>
      <c r="O108" s="66"/>
    </row>
    <row r="109" spans="1:15" x14ac:dyDescent="0.2">
      <c r="A109" s="69" t="s">
        <v>422</v>
      </c>
      <c r="B109" s="67" t="s">
        <v>423</v>
      </c>
      <c r="C109" s="64"/>
      <c r="D109" s="176"/>
      <c r="E109" s="176"/>
      <c r="F109" s="64"/>
      <c r="G109" s="174" t="e">
        <f t="shared" si="1"/>
        <v>#DIV/0!</v>
      </c>
      <c r="H109" s="178"/>
      <c r="I109" s="66"/>
      <c r="J109" s="66"/>
      <c r="K109" s="66"/>
      <c r="L109" s="66"/>
      <c r="M109" s="66"/>
      <c r="N109" s="66"/>
      <c r="O109" s="66"/>
    </row>
    <row r="110" spans="1:15" x14ac:dyDescent="0.2">
      <c r="A110" s="69" t="s">
        <v>424</v>
      </c>
      <c r="B110" s="67" t="s">
        <v>425</v>
      </c>
      <c r="C110" s="64"/>
      <c r="D110" s="176"/>
      <c r="E110" s="176"/>
      <c r="F110" s="64"/>
      <c r="G110" s="174" t="e">
        <f t="shared" si="1"/>
        <v>#DIV/0!</v>
      </c>
      <c r="H110" s="178"/>
      <c r="I110" s="66"/>
      <c r="J110" s="66"/>
      <c r="K110" s="66"/>
      <c r="L110" s="66"/>
      <c r="M110" s="66"/>
      <c r="N110" s="66"/>
      <c r="O110" s="66"/>
    </row>
    <row r="111" spans="1:15" x14ac:dyDescent="0.2">
      <c r="A111" s="69" t="s">
        <v>225</v>
      </c>
      <c r="B111" s="67" t="s">
        <v>226</v>
      </c>
      <c r="C111" s="64"/>
      <c r="D111" s="176"/>
      <c r="E111" s="176"/>
      <c r="F111" s="64"/>
      <c r="G111" s="174" t="e">
        <f t="shared" si="1"/>
        <v>#DIV/0!</v>
      </c>
      <c r="H111" s="178"/>
      <c r="I111" s="66"/>
      <c r="J111" s="66"/>
      <c r="K111" s="66"/>
      <c r="L111" s="66"/>
      <c r="M111" s="66"/>
      <c r="N111" s="66"/>
      <c r="O111" s="66"/>
    </row>
    <row r="112" spans="1:15" x14ac:dyDescent="0.2">
      <c r="A112" s="69" t="s">
        <v>426</v>
      </c>
      <c r="B112" s="67" t="s">
        <v>333</v>
      </c>
      <c r="C112" s="64"/>
      <c r="D112" s="176"/>
      <c r="E112" s="176"/>
      <c r="F112" s="64"/>
      <c r="G112" s="174" t="e">
        <f t="shared" si="1"/>
        <v>#DIV/0!</v>
      </c>
      <c r="H112" s="178"/>
      <c r="I112" s="66"/>
      <c r="J112" s="66"/>
      <c r="K112" s="66"/>
      <c r="L112" s="66"/>
      <c r="M112" s="66"/>
      <c r="N112" s="66"/>
      <c r="O112" s="66"/>
    </row>
    <row r="113" spans="1:15" x14ac:dyDescent="0.2">
      <c r="A113" s="193" t="s">
        <v>57</v>
      </c>
      <c r="B113" s="194" t="s">
        <v>227</v>
      </c>
      <c r="C113" s="195">
        <f>+C114+C121+C148+C151+C154</f>
        <v>26013.460000000003</v>
      </c>
      <c r="D113" s="196">
        <f>+D114+D121+D148+D151+D154</f>
        <v>108745</v>
      </c>
      <c r="E113" s="196">
        <f>+E114+E121+E148+E151+E154</f>
        <v>74796</v>
      </c>
      <c r="F113" s="195">
        <f>+F114+F121+F148+F151+F154</f>
        <v>73319.28</v>
      </c>
      <c r="G113" s="195">
        <f t="shared" si="1"/>
        <v>281.85131850972533</v>
      </c>
      <c r="H113" s="195">
        <f>+F113/D113*100</f>
        <v>67.423127500114944</v>
      </c>
      <c r="I113" s="166"/>
      <c r="J113" s="166"/>
      <c r="K113" s="166"/>
      <c r="L113" s="166"/>
      <c r="M113" s="166"/>
      <c r="N113" s="166"/>
      <c r="O113" s="166"/>
    </row>
    <row r="114" spans="1:15" x14ac:dyDescent="0.2">
      <c r="A114" s="181" t="s">
        <v>59</v>
      </c>
      <c r="B114" s="182" t="s">
        <v>228</v>
      </c>
      <c r="C114" s="178">
        <f>+C115+C117</f>
        <v>-5130.4799999999996</v>
      </c>
      <c r="D114" s="161"/>
      <c r="E114" s="161"/>
      <c r="F114" s="178">
        <f>+F115+F117</f>
        <v>0</v>
      </c>
      <c r="G114" s="178">
        <f t="shared" si="1"/>
        <v>0</v>
      </c>
      <c r="H114" s="178" t="e">
        <f>+F114/D114*100</f>
        <v>#DIV/0!</v>
      </c>
      <c r="I114" s="169"/>
      <c r="J114" s="169"/>
      <c r="K114" s="169"/>
      <c r="L114" s="169"/>
      <c r="M114" s="169"/>
      <c r="N114" s="169"/>
      <c r="O114" s="169"/>
    </row>
    <row r="115" spans="1:15" x14ac:dyDescent="0.2">
      <c r="A115" s="179" t="s">
        <v>427</v>
      </c>
      <c r="B115" s="180" t="s">
        <v>428</v>
      </c>
      <c r="C115" s="178">
        <f>+C116</f>
        <v>0</v>
      </c>
      <c r="D115" s="176"/>
      <c r="E115" s="176"/>
      <c r="F115" s="178">
        <f>+F116</f>
        <v>0</v>
      </c>
      <c r="G115" s="178" t="e">
        <f t="shared" si="1"/>
        <v>#DIV/0!</v>
      </c>
      <c r="H115" s="178"/>
      <c r="I115" s="169"/>
      <c r="J115" s="169"/>
      <c r="K115" s="169"/>
      <c r="L115" s="169"/>
      <c r="M115" s="169"/>
      <c r="N115" s="169"/>
      <c r="O115" s="169"/>
    </row>
    <row r="116" spans="1:15" x14ac:dyDescent="0.2">
      <c r="A116" s="69" t="s">
        <v>429</v>
      </c>
      <c r="B116" s="67" t="s">
        <v>344</v>
      </c>
      <c r="C116" s="64"/>
      <c r="D116" s="176"/>
      <c r="E116" s="176"/>
      <c r="F116" s="174"/>
      <c r="G116" s="174" t="e">
        <f t="shared" si="1"/>
        <v>#DIV/0!</v>
      </c>
      <c r="H116" s="178"/>
      <c r="I116" s="66"/>
      <c r="J116" s="66"/>
      <c r="K116" s="66"/>
      <c r="L116" s="66"/>
      <c r="M116" s="66"/>
      <c r="N116" s="66"/>
      <c r="O116" s="66"/>
    </row>
    <row r="117" spans="1:15" x14ac:dyDescent="0.2">
      <c r="A117" s="179" t="s">
        <v>229</v>
      </c>
      <c r="B117" s="180" t="s">
        <v>230</v>
      </c>
      <c r="C117" s="178">
        <f>+C118+C119+C120</f>
        <v>-5130.4799999999996</v>
      </c>
      <c r="D117" s="176"/>
      <c r="E117" s="176"/>
      <c r="F117" s="178">
        <f>+F118+F119+F120</f>
        <v>0</v>
      </c>
      <c r="G117" s="178">
        <f t="shared" si="1"/>
        <v>0</v>
      </c>
      <c r="H117" s="178"/>
      <c r="I117" s="169"/>
      <c r="J117" s="169"/>
      <c r="K117" s="169"/>
      <c r="L117" s="169"/>
      <c r="M117" s="169"/>
      <c r="N117" s="169"/>
      <c r="O117" s="169"/>
    </row>
    <row r="118" spans="1:15" x14ac:dyDescent="0.2">
      <c r="A118" s="69" t="s">
        <v>231</v>
      </c>
      <c r="B118" s="67" t="s">
        <v>232</v>
      </c>
      <c r="C118" s="64"/>
      <c r="D118" s="176"/>
      <c r="E118" s="176"/>
      <c r="F118" s="174"/>
      <c r="G118" s="174" t="e">
        <f t="shared" si="1"/>
        <v>#DIV/0!</v>
      </c>
      <c r="H118" s="178"/>
      <c r="I118" s="66"/>
      <c r="J118" s="66"/>
      <c r="K118" s="66"/>
      <c r="L118" s="66"/>
      <c r="M118" s="66"/>
      <c r="N118" s="66"/>
      <c r="O118" s="66"/>
    </row>
    <row r="119" spans="1:15" x14ac:dyDescent="0.2">
      <c r="A119" s="69" t="s">
        <v>430</v>
      </c>
      <c r="B119" s="67" t="s">
        <v>348</v>
      </c>
      <c r="C119" s="64">
        <v>-5130.4799999999996</v>
      </c>
      <c r="D119" s="176"/>
      <c r="E119" s="176"/>
      <c r="F119" s="174"/>
      <c r="G119" s="174">
        <f t="shared" si="1"/>
        <v>0</v>
      </c>
      <c r="H119" s="178"/>
      <c r="I119" s="66"/>
      <c r="J119" s="66"/>
      <c r="K119" s="66"/>
      <c r="L119" s="66"/>
      <c r="M119" s="66"/>
      <c r="N119" s="66"/>
      <c r="O119" s="66"/>
    </row>
    <row r="120" spans="1:15" x14ac:dyDescent="0.2">
      <c r="A120" s="69" t="s">
        <v>431</v>
      </c>
      <c r="B120" s="67" t="s">
        <v>432</v>
      </c>
      <c r="C120" s="64"/>
      <c r="D120" s="176"/>
      <c r="E120" s="176"/>
      <c r="F120" s="174"/>
      <c r="G120" s="174" t="e">
        <f t="shared" si="1"/>
        <v>#DIV/0!</v>
      </c>
      <c r="H120" s="178"/>
      <c r="I120" s="66"/>
      <c r="J120" s="66"/>
      <c r="K120" s="66"/>
      <c r="L120" s="66"/>
      <c r="M120" s="66"/>
      <c r="N120" s="66"/>
      <c r="O120" s="66"/>
    </row>
    <row r="121" spans="1:15" x14ac:dyDescent="0.2">
      <c r="A121" s="181" t="s">
        <v>233</v>
      </c>
      <c r="B121" s="182" t="s">
        <v>234</v>
      </c>
      <c r="C121" s="178">
        <f>+C122+C126+C134+C137+C141+C144</f>
        <v>14992.490000000002</v>
      </c>
      <c r="D121" s="161">
        <v>95470</v>
      </c>
      <c r="E121" s="161">
        <v>59755</v>
      </c>
      <c r="F121" s="178">
        <f>+F122+F126+F134+F137+F141+F144</f>
        <v>59705.93</v>
      </c>
      <c r="G121" s="178">
        <f t="shared" si="1"/>
        <v>398.238918285088</v>
      </c>
      <c r="H121" s="178">
        <f>+F121/D121*100</f>
        <v>62.538944170943758</v>
      </c>
      <c r="I121" s="169"/>
      <c r="J121" s="169"/>
      <c r="K121" s="169"/>
      <c r="L121" s="169"/>
      <c r="M121" s="169"/>
      <c r="N121" s="169"/>
      <c r="O121" s="169"/>
    </row>
    <row r="122" spans="1:15" x14ac:dyDescent="0.2">
      <c r="A122" s="179" t="s">
        <v>235</v>
      </c>
      <c r="B122" s="180" t="s">
        <v>236</v>
      </c>
      <c r="C122" s="178">
        <f>SUM(C123:C125)</f>
        <v>0</v>
      </c>
      <c r="D122" s="176"/>
      <c r="E122" s="176"/>
      <c r="F122" s="178">
        <f>SUM(F123:F125)</f>
        <v>0</v>
      </c>
      <c r="G122" s="178" t="e">
        <f t="shared" si="1"/>
        <v>#DIV/0!</v>
      </c>
      <c r="H122" s="178"/>
      <c r="I122" s="169"/>
      <c r="J122" s="169"/>
      <c r="K122" s="169"/>
      <c r="L122" s="169"/>
      <c r="M122" s="169"/>
      <c r="N122" s="169"/>
      <c r="O122" s="169"/>
    </row>
    <row r="123" spans="1:15" x14ac:dyDescent="0.2">
      <c r="A123" s="69" t="s">
        <v>433</v>
      </c>
      <c r="B123" s="67" t="s">
        <v>354</v>
      </c>
      <c r="C123" s="64"/>
      <c r="D123" s="176"/>
      <c r="E123" s="176"/>
      <c r="F123" s="174"/>
      <c r="G123" s="174" t="e">
        <f t="shared" si="1"/>
        <v>#DIV/0!</v>
      </c>
      <c r="H123" s="178"/>
      <c r="I123" s="66"/>
      <c r="J123" s="66"/>
      <c r="K123" s="66"/>
      <c r="L123" s="66"/>
      <c r="M123" s="66"/>
      <c r="N123" s="66"/>
      <c r="O123" s="66"/>
    </row>
    <row r="124" spans="1:15" x14ac:dyDescent="0.2">
      <c r="A124" s="69" t="s">
        <v>237</v>
      </c>
      <c r="B124" s="67" t="s">
        <v>238</v>
      </c>
      <c r="C124" s="64"/>
      <c r="D124" s="176"/>
      <c r="E124" s="176"/>
      <c r="F124" s="174"/>
      <c r="G124" s="174" t="e">
        <f t="shared" si="1"/>
        <v>#DIV/0!</v>
      </c>
      <c r="H124" s="178"/>
      <c r="I124" s="66"/>
      <c r="J124" s="66"/>
      <c r="K124" s="66"/>
      <c r="L124" s="66"/>
      <c r="M124" s="66"/>
      <c r="N124" s="66"/>
      <c r="O124" s="66"/>
    </row>
    <row r="125" spans="1:15" x14ac:dyDescent="0.2">
      <c r="A125" s="69" t="s">
        <v>434</v>
      </c>
      <c r="B125" s="67" t="s">
        <v>435</v>
      </c>
      <c r="C125" s="64"/>
      <c r="D125" s="176"/>
      <c r="E125" s="176"/>
      <c r="F125" s="174"/>
      <c r="G125" s="174" t="e">
        <f t="shared" si="1"/>
        <v>#DIV/0!</v>
      </c>
      <c r="H125" s="178"/>
      <c r="I125" s="66"/>
      <c r="J125" s="66"/>
      <c r="K125" s="66"/>
      <c r="L125" s="66"/>
      <c r="M125" s="66"/>
      <c r="N125" s="66"/>
      <c r="O125" s="66"/>
    </row>
    <row r="126" spans="1:15" x14ac:dyDescent="0.2">
      <c r="A126" s="179" t="s">
        <v>239</v>
      </c>
      <c r="B126" s="180" t="s">
        <v>240</v>
      </c>
      <c r="C126" s="178">
        <f>SUM(C127:C133)</f>
        <v>14992.490000000002</v>
      </c>
      <c r="D126" s="176"/>
      <c r="E126" s="176"/>
      <c r="F126" s="178">
        <f>SUM(F127:F133)</f>
        <v>56955.93</v>
      </c>
      <c r="G126" s="178">
        <f t="shared" si="1"/>
        <v>379.89640146500011</v>
      </c>
      <c r="H126" s="178"/>
      <c r="I126" s="169"/>
      <c r="J126" s="169"/>
      <c r="K126" s="169"/>
      <c r="L126" s="169"/>
      <c r="M126" s="169"/>
      <c r="N126" s="169"/>
      <c r="O126" s="169"/>
    </row>
    <row r="127" spans="1:15" x14ac:dyDescent="0.2">
      <c r="A127" s="69" t="s">
        <v>241</v>
      </c>
      <c r="B127" s="67" t="s">
        <v>242</v>
      </c>
      <c r="C127" s="64">
        <v>5314.5</v>
      </c>
      <c r="D127" s="176"/>
      <c r="E127" s="176"/>
      <c r="F127" s="174">
        <v>50801.5</v>
      </c>
      <c r="G127" s="174">
        <f t="shared" si="1"/>
        <v>955.90365979866408</v>
      </c>
      <c r="H127" s="178"/>
      <c r="I127" s="66"/>
      <c r="J127" s="66"/>
      <c r="K127" s="66"/>
      <c r="L127" s="66"/>
      <c r="M127" s="66"/>
      <c r="N127" s="66"/>
      <c r="O127" s="66"/>
    </row>
    <row r="128" spans="1:15" x14ac:dyDescent="0.2">
      <c r="A128" s="69" t="s">
        <v>436</v>
      </c>
      <c r="B128" s="67" t="s">
        <v>437</v>
      </c>
      <c r="C128" s="64">
        <v>616.54999999999995</v>
      </c>
      <c r="D128" s="176"/>
      <c r="E128" s="176"/>
      <c r="F128" s="174"/>
      <c r="G128" s="174">
        <f t="shared" si="1"/>
        <v>0</v>
      </c>
      <c r="H128" s="178"/>
      <c r="I128" s="66"/>
      <c r="J128" s="66"/>
      <c r="K128" s="66"/>
      <c r="L128" s="66"/>
      <c r="M128" s="66"/>
      <c r="N128" s="66"/>
      <c r="O128" s="66"/>
    </row>
    <row r="129" spans="1:15" x14ac:dyDescent="0.2">
      <c r="A129" s="69" t="s">
        <v>438</v>
      </c>
      <c r="B129" s="67" t="s">
        <v>439</v>
      </c>
      <c r="C129" s="64"/>
      <c r="D129" s="176"/>
      <c r="E129" s="176"/>
      <c r="F129" s="174">
        <v>2592.5</v>
      </c>
      <c r="G129" s="174" t="e">
        <f t="shared" si="1"/>
        <v>#DIV/0!</v>
      </c>
      <c r="H129" s="178"/>
      <c r="I129" s="66"/>
      <c r="J129" s="66"/>
      <c r="K129" s="66"/>
      <c r="L129" s="66"/>
      <c r="M129" s="66"/>
      <c r="N129" s="66"/>
      <c r="O129" s="66"/>
    </row>
    <row r="130" spans="1:15" x14ac:dyDescent="0.2">
      <c r="A130" s="69" t="s">
        <v>243</v>
      </c>
      <c r="B130" s="67" t="s">
        <v>244</v>
      </c>
      <c r="C130" s="64"/>
      <c r="D130" s="176"/>
      <c r="E130" s="176"/>
      <c r="F130" s="174"/>
      <c r="G130" s="174" t="e">
        <f t="shared" si="1"/>
        <v>#DIV/0!</v>
      </c>
      <c r="H130" s="178"/>
      <c r="I130" s="66"/>
      <c r="J130" s="66"/>
      <c r="K130" s="66"/>
      <c r="L130" s="66"/>
      <c r="M130" s="66"/>
      <c r="N130" s="66"/>
      <c r="O130" s="66"/>
    </row>
    <row r="131" spans="1:15" x14ac:dyDescent="0.2">
      <c r="A131" s="69" t="s">
        <v>440</v>
      </c>
      <c r="B131" s="67" t="s">
        <v>441</v>
      </c>
      <c r="C131" s="64"/>
      <c r="D131" s="176"/>
      <c r="E131" s="176"/>
      <c r="F131" s="174"/>
      <c r="G131" s="174" t="e">
        <f t="shared" si="1"/>
        <v>#DIV/0!</v>
      </c>
      <c r="H131" s="178"/>
      <c r="I131" s="66"/>
      <c r="J131" s="66"/>
      <c r="K131" s="66"/>
      <c r="L131" s="66"/>
      <c r="M131" s="66"/>
      <c r="N131" s="66"/>
      <c r="O131" s="66"/>
    </row>
    <row r="132" spans="1:15" x14ac:dyDescent="0.2">
      <c r="A132" s="69" t="s">
        <v>442</v>
      </c>
      <c r="B132" s="67" t="s">
        <v>360</v>
      </c>
      <c r="C132" s="64"/>
      <c r="D132" s="176"/>
      <c r="E132" s="176"/>
      <c r="F132" s="174"/>
      <c r="G132" s="174" t="e">
        <f t="shared" si="1"/>
        <v>#DIV/0!</v>
      </c>
      <c r="H132" s="178"/>
      <c r="I132" s="66"/>
      <c r="J132" s="66"/>
      <c r="K132" s="66"/>
      <c r="L132" s="66"/>
      <c r="M132" s="66"/>
      <c r="N132" s="66"/>
      <c r="O132" s="66"/>
    </row>
    <row r="133" spans="1:15" x14ac:dyDescent="0.2">
      <c r="A133" s="69" t="s">
        <v>443</v>
      </c>
      <c r="B133" s="67" t="s">
        <v>362</v>
      </c>
      <c r="C133" s="64">
        <v>9061.44</v>
      </c>
      <c r="D133" s="176"/>
      <c r="E133" s="176"/>
      <c r="F133" s="174">
        <v>3561.93</v>
      </c>
      <c r="G133" s="174">
        <f t="shared" si="1"/>
        <v>39.308652929335729</v>
      </c>
      <c r="H133" s="178"/>
      <c r="I133" s="66"/>
      <c r="J133" s="66"/>
      <c r="K133" s="66"/>
      <c r="L133" s="66"/>
      <c r="M133" s="66"/>
      <c r="N133" s="66"/>
      <c r="O133" s="66"/>
    </row>
    <row r="134" spans="1:15" x14ac:dyDescent="0.2">
      <c r="A134" s="179" t="s">
        <v>444</v>
      </c>
      <c r="B134" s="180" t="s">
        <v>445</v>
      </c>
      <c r="C134" s="178">
        <f>+C135+C136</f>
        <v>0</v>
      </c>
      <c r="D134" s="176"/>
      <c r="E134" s="176"/>
      <c r="F134" s="178">
        <f>+F135+F136</f>
        <v>0</v>
      </c>
      <c r="G134" s="178" t="e">
        <f t="shared" si="1"/>
        <v>#DIV/0!</v>
      </c>
      <c r="H134" s="178"/>
      <c r="I134" s="169"/>
      <c r="J134" s="169"/>
      <c r="K134" s="169"/>
      <c r="L134" s="169"/>
      <c r="M134" s="169"/>
      <c r="N134" s="169"/>
      <c r="O134" s="169"/>
    </row>
    <row r="135" spans="1:15" x14ac:dyDescent="0.2">
      <c r="A135" s="69" t="s">
        <v>446</v>
      </c>
      <c r="B135" s="67" t="s">
        <v>366</v>
      </c>
      <c r="C135" s="64"/>
      <c r="D135" s="176"/>
      <c r="E135" s="176"/>
      <c r="F135" s="174"/>
      <c r="G135" s="174" t="e">
        <f t="shared" si="1"/>
        <v>#DIV/0!</v>
      </c>
      <c r="H135" s="178"/>
      <c r="I135" s="66"/>
      <c r="J135" s="66"/>
      <c r="K135" s="66"/>
      <c r="L135" s="66"/>
      <c r="M135" s="66"/>
      <c r="N135" s="66"/>
      <c r="O135" s="66"/>
    </row>
    <row r="136" spans="1:15" x14ac:dyDescent="0.2">
      <c r="A136" s="69" t="s">
        <v>447</v>
      </c>
      <c r="B136" s="67" t="s">
        <v>368</v>
      </c>
      <c r="C136" s="64"/>
      <c r="D136" s="176"/>
      <c r="E136" s="176"/>
      <c r="F136" s="174"/>
      <c r="G136" s="174" t="e">
        <f t="shared" si="1"/>
        <v>#DIV/0!</v>
      </c>
      <c r="H136" s="178"/>
      <c r="I136" s="66"/>
      <c r="J136" s="66"/>
      <c r="K136" s="66"/>
      <c r="L136" s="66"/>
      <c r="M136" s="66"/>
      <c r="N136" s="66"/>
      <c r="O136" s="66"/>
    </row>
    <row r="137" spans="1:15" x14ac:dyDescent="0.2">
      <c r="A137" s="179" t="s">
        <v>448</v>
      </c>
      <c r="B137" s="180" t="s">
        <v>449</v>
      </c>
      <c r="C137" s="178">
        <f>+C138+C139+C140</f>
        <v>0</v>
      </c>
      <c r="D137" s="176"/>
      <c r="E137" s="176"/>
      <c r="F137" s="178">
        <f>+F138+F139+F140</f>
        <v>0</v>
      </c>
      <c r="G137" s="178" t="e">
        <f t="shared" ref="G137:G157" si="2">+F137/C137*100</f>
        <v>#DIV/0!</v>
      </c>
      <c r="H137" s="178"/>
      <c r="I137" s="169"/>
      <c r="J137" s="169"/>
      <c r="K137" s="169"/>
      <c r="L137" s="169"/>
      <c r="M137" s="169"/>
      <c r="N137" s="169"/>
      <c r="O137" s="169"/>
    </row>
    <row r="138" spans="1:15" x14ac:dyDescent="0.2">
      <c r="A138" s="69" t="s">
        <v>450</v>
      </c>
      <c r="B138" s="67" t="s">
        <v>451</v>
      </c>
      <c r="C138" s="64"/>
      <c r="D138" s="176"/>
      <c r="E138" s="176"/>
      <c r="F138" s="174"/>
      <c r="G138" s="174" t="e">
        <f t="shared" si="2"/>
        <v>#DIV/0!</v>
      </c>
      <c r="H138" s="178"/>
      <c r="I138" s="66"/>
      <c r="J138" s="66"/>
      <c r="K138" s="66"/>
      <c r="L138" s="66"/>
      <c r="M138" s="66"/>
      <c r="N138" s="66"/>
      <c r="O138" s="66"/>
    </row>
    <row r="139" spans="1:15" x14ac:dyDescent="0.2">
      <c r="A139" s="69" t="s">
        <v>452</v>
      </c>
      <c r="B139" s="67" t="s">
        <v>453</v>
      </c>
      <c r="C139" s="64"/>
      <c r="D139" s="176"/>
      <c r="E139" s="176"/>
      <c r="F139" s="174"/>
      <c r="G139" s="174" t="e">
        <f t="shared" si="2"/>
        <v>#DIV/0!</v>
      </c>
      <c r="H139" s="178"/>
      <c r="I139" s="66"/>
      <c r="J139" s="66"/>
      <c r="K139" s="66"/>
      <c r="L139" s="66"/>
      <c r="M139" s="66"/>
      <c r="N139" s="66"/>
      <c r="O139" s="66"/>
    </row>
    <row r="140" spans="1:15" x14ac:dyDescent="0.2">
      <c r="A140" s="69" t="s">
        <v>454</v>
      </c>
      <c r="B140" s="67" t="s">
        <v>455</v>
      </c>
      <c r="C140" s="64"/>
      <c r="D140" s="176"/>
      <c r="E140" s="176"/>
      <c r="F140" s="174"/>
      <c r="G140" s="174" t="e">
        <f t="shared" si="2"/>
        <v>#DIV/0!</v>
      </c>
      <c r="H140" s="178"/>
      <c r="I140" s="66"/>
      <c r="J140" s="66"/>
      <c r="K140" s="66"/>
      <c r="L140" s="66"/>
      <c r="M140" s="66"/>
      <c r="N140" s="66"/>
      <c r="O140" s="66"/>
    </row>
    <row r="141" spans="1:15" x14ac:dyDescent="0.2">
      <c r="A141" s="179" t="s">
        <v>456</v>
      </c>
      <c r="B141" s="180" t="s">
        <v>457</v>
      </c>
      <c r="C141" s="178">
        <f>+C142+C143</f>
        <v>0</v>
      </c>
      <c r="D141" s="176"/>
      <c r="E141" s="176"/>
      <c r="F141" s="178">
        <f>+F142+F143</f>
        <v>0</v>
      </c>
      <c r="G141" s="178" t="e">
        <f t="shared" si="2"/>
        <v>#DIV/0!</v>
      </c>
      <c r="H141" s="178"/>
      <c r="I141" s="169"/>
      <c r="J141" s="169"/>
      <c r="K141" s="169"/>
      <c r="L141" s="169"/>
      <c r="M141" s="169"/>
      <c r="N141" s="169"/>
      <c r="O141" s="169"/>
    </row>
    <row r="142" spans="1:15" x14ac:dyDescent="0.2">
      <c r="A142" s="69" t="s">
        <v>458</v>
      </c>
      <c r="B142" s="67" t="s">
        <v>459</v>
      </c>
      <c r="C142" s="64"/>
      <c r="D142" s="176"/>
      <c r="E142" s="176"/>
      <c r="F142" s="64"/>
      <c r="G142" s="174" t="e">
        <f t="shared" si="2"/>
        <v>#DIV/0!</v>
      </c>
      <c r="H142" s="178"/>
      <c r="I142" s="66"/>
      <c r="J142" s="66"/>
      <c r="K142" s="66"/>
      <c r="L142" s="66"/>
      <c r="M142" s="66"/>
      <c r="N142" s="66"/>
      <c r="O142" s="66"/>
    </row>
    <row r="143" spans="1:15" x14ac:dyDescent="0.2">
      <c r="A143" s="69" t="s">
        <v>460</v>
      </c>
      <c r="B143" s="67" t="s">
        <v>372</v>
      </c>
      <c r="C143" s="64"/>
      <c r="D143" s="176"/>
      <c r="E143" s="176"/>
      <c r="F143" s="64"/>
      <c r="G143" s="174" t="e">
        <f t="shared" si="2"/>
        <v>#DIV/0!</v>
      </c>
      <c r="H143" s="178"/>
      <c r="I143" s="66"/>
      <c r="J143" s="66"/>
      <c r="K143" s="66"/>
      <c r="L143" s="66"/>
      <c r="M143" s="66"/>
      <c r="N143" s="66"/>
      <c r="O143" s="66"/>
    </row>
    <row r="144" spans="1:15" x14ac:dyDescent="0.2">
      <c r="A144" s="179" t="s">
        <v>245</v>
      </c>
      <c r="B144" s="180" t="s">
        <v>246</v>
      </c>
      <c r="C144" s="178">
        <f>+C145+C146+C147</f>
        <v>0</v>
      </c>
      <c r="D144" s="176"/>
      <c r="E144" s="176"/>
      <c r="F144" s="178">
        <f>+F145+F146+F147</f>
        <v>2750</v>
      </c>
      <c r="G144" s="178" t="e">
        <f t="shared" si="2"/>
        <v>#DIV/0!</v>
      </c>
      <c r="H144" s="178"/>
      <c r="I144" s="169"/>
      <c r="J144" s="169"/>
      <c r="K144" s="169"/>
      <c r="L144" s="169"/>
      <c r="M144" s="169"/>
      <c r="N144" s="169"/>
      <c r="O144" s="169"/>
    </row>
    <row r="145" spans="1:15" x14ac:dyDescent="0.2">
      <c r="A145" s="69" t="s">
        <v>247</v>
      </c>
      <c r="B145" s="67" t="s">
        <v>248</v>
      </c>
      <c r="C145" s="64"/>
      <c r="D145" s="176"/>
      <c r="E145" s="176"/>
      <c r="F145" s="174">
        <v>2750</v>
      </c>
      <c r="G145" s="174" t="e">
        <f t="shared" si="2"/>
        <v>#DIV/0!</v>
      </c>
      <c r="H145" s="178"/>
      <c r="I145" s="66"/>
      <c r="J145" s="66"/>
      <c r="K145" s="66"/>
      <c r="L145" s="66"/>
      <c r="M145" s="66"/>
      <c r="N145" s="66"/>
      <c r="O145" s="66"/>
    </row>
    <row r="146" spans="1:15" x14ac:dyDescent="0.2">
      <c r="A146" s="69" t="s">
        <v>461</v>
      </c>
      <c r="B146" s="67" t="s">
        <v>462</v>
      </c>
      <c r="C146" s="64"/>
      <c r="D146" s="176"/>
      <c r="E146" s="176"/>
      <c r="F146" s="174"/>
      <c r="G146" s="174" t="e">
        <f t="shared" si="2"/>
        <v>#DIV/0!</v>
      </c>
      <c r="H146" s="178"/>
      <c r="I146" s="66"/>
      <c r="J146" s="66"/>
      <c r="K146" s="66"/>
      <c r="L146" s="66"/>
      <c r="M146" s="66"/>
      <c r="N146" s="66"/>
      <c r="O146" s="66"/>
    </row>
    <row r="147" spans="1:15" x14ac:dyDescent="0.2">
      <c r="A147" s="69" t="s">
        <v>463</v>
      </c>
      <c r="B147" s="67" t="s">
        <v>464</v>
      </c>
      <c r="C147" s="64"/>
      <c r="D147" s="176"/>
      <c r="E147" s="176"/>
      <c r="F147" s="174"/>
      <c r="G147" s="174" t="e">
        <f t="shared" si="2"/>
        <v>#DIV/0!</v>
      </c>
      <c r="H147" s="178"/>
      <c r="I147" s="66"/>
      <c r="J147" s="66"/>
      <c r="K147" s="66"/>
      <c r="L147" s="66"/>
      <c r="M147" s="66"/>
      <c r="N147" s="66"/>
      <c r="O147" s="66"/>
    </row>
    <row r="148" spans="1:15" ht="25.5" x14ac:dyDescent="0.2">
      <c r="A148" s="181" t="s">
        <v>60</v>
      </c>
      <c r="B148" s="182" t="s">
        <v>465</v>
      </c>
      <c r="C148" s="178">
        <f>+C149</f>
        <v>16151.45</v>
      </c>
      <c r="D148" s="161">
        <v>13275</v>
      </c>
      <c r="E148" s="161">
        <v>15041</v>
      </c>
      <c r="F148" s="178">
        <f>+F149</f>
        <v>13613.35</v>
      </c>
      <c r="G148" s="178">
        <f t="shared" si="2"/>
        <v>84.285621414795571</v>
      </c>
      <c r="H148" s="178">
        <f>+F148/D148*100</f>
        <v>102.54877589453861</v>
      </c>
      <c r="I148" s="169"/>
      <c r="J148" s="169"/>
      <c r="K148" s="169"/>
      <c r="L148" s="169"/>
      <c r="M148" s="169"/>
      <c r="N148" s="169"/>
      <c r="O148" s="169"/>
    </row>
    <row r="149" spans="1:15" x14ac:dyDescent="0.2">
      <c r="A149" s="179" t="s">
        <v>466</v>
      </c>
      <c r="B149" s="180" t="s">
        <v>467</v>
      </c>
      <c r="C149" s="178">
        <f>+C150</f>
        <v>16151.45</v>
      </c>
      <c r="D149" s="176"/>
      <c r="E149" s="176"/>
      <c r="F149" s="178">
        <f>+F150</f>
        <v>13613.35</v>
      </c>
      <c r="G149" s="178">
        <f t="shared" si="2"/>
        <v>84.285621414795571</v>
      </c>
      <c r="H149" s="178"/>
      <c r="I149" s="169"/>
      <c r="J149" s="169"/>
      <c r="K149" s="169"/>
      <c r="L149" s="169"/>
      <c r="M149" s="169"/>
      <c r="N149" s="169"/>
      <c r="O149" s="169"/>
    </row>
    <row r="150" spans="1:15" x14ac:dyDescent="0.2">
      <c r="A150" s="69" t="s">
        <v>468</v>
      </c>
      <c r="B150" s="67" t="s">
        <v>469</v>
      </c>
      <c r="C150" s="174">
        <v>16151.45</v>
      </c>
      <c r="D150" s="176"/>
      <c r="E150" s="176"/>
      <c r="F150" s="174">
        <v>13613.35</v>
      </c>
      <c r="G150" s="174">
        <f t="shared" si="2"/>
        <v>84.285621414795571</v>
      </c>
      <c r="H150" s="178"/>
      <c r="I150" s="66"/>
      <c r="J150" s="66"/>
      <c r="K150" s="66"/>
      <c r="L150" s="66"/>
      <c r="M150" s="66"/>
      <c r="N150" s="66"/>
      <c r="O150" s="66"/>
    </row>
    <row r="151" spans="1:15" x14ac:dyDescent="0.2">
      <c r="A151" s="181" t="s">
        <v>470</v>
      </c>
      <c r="B151" s="182" t="s">
        <v>471</v>
      </c>
      <c r="C151" s="178">
        <f>+C152</f>
        <v>0</v>
      </c>
      <c r="D151" s="161"/>
      <c r="E151" s="161"/>
      <c r="F151" s="178">
        <f>+F152</f>
        <v>0</v>
      </c>
      <c r="G151" s="178" t="e">
        <f t="shared" si="2"/>
        <v>#DIV/0!</v>
      </c>
      <c r="H151" s="178" t="e">
        <f>+F151/D151*100</f>
        <v>#DIV/0!</v>
      </c>
      <c r="I151" s="169"/>
      <c r="J151" s="169"/>
      <c r="K151" s="169"/>
      <c r="L151" s="169"/>
      <c r="M151" s="169"/>
      <c r="N151" s="169"/>
      <c r="O151" s="169"/>
    </row>
    <row r="152" spans="1:15" x14ac:dyDescent="0.2">
      <c r="A152" s="179" t="s">
        <v>472</v>
      </c>
      <c r="B152" s="180" t="s">
        <v>473</v>
      </c>
      <c r="C152" s="178">
        <f>+C153</f>
        <v>0</v>
      </c>
      <c r="D152" s="176"/>
      <c r="E152" s="176"/>
      <c r="F152" s="178">
        <f>+F153</f>
        <v>0</v>
      </c>
      <c r="G152" s="178" t="e">
        <f t="shared" si="2"/>
        <v>#DIV/0!</v>
      </c>
      <c r="H152" s="178"/>
      <c r="I152" s="169"/>
      <c r="J152" s="169"/>
      <c r="K152" s="169"/>
      <c r="L152" s="169"/>
      <c r="M152" s="169"/>
      <c r="N152" s="169"/>
      <c r="O152" s="169"/>
    </row>
    <row r="153" spans="1:15" x14ac:dyDescent="0.2">
      <c r="A153" s="69" t="s">
        <v>474</v>
      </c>
      <c r="B153" s="67" t="s">
        <v>475</v>
      </c>
      <c r="C153" s="64"/>
      <c r="D153" s="176"/>
      <c r="E153" s="176"/>
      <c r="F153" s="64"/>
      <c r="G153" s="174" t="e">
        <f t="shared" si="2"/>
        <v>#DIV/0!</v>
      </c>
      <c r="H153" s="178"/>
      <c r="I153" s="66"/>
      <c r="J153" s="66"/>
      <c r="K153" s="66"/>
      <c r="L153" s="66"/>
      <c r="M153" s="66"/>
      <c r="N153" s="66"/>
      <c r="O153" s="66"/>
    </row>
    <row r="154" spans="1:15" x14ac:dyDescent="0.2">
      <c r="A154" s="181" t="s">
        <v>249</v>
      </c>
      <c r="B154" s="182" t="s">
        <v>250</v>
      </c>
      <c r="C154" s="178">
        <f>+C155+C157+C159+C161</f>
        <v>0</v>
      </c>
      <c r="D154" s="161"/>
      <c r="E154" s="161"/>
      <c r="F154" s="178">
        <f>+F155+F157+F159+F161</f>
        <v>0</v>
      </c>
      <c r="G154" s="178" t="e">
        <f t="shared" si="2"/>
        <v>#DIV/0!</v>
      </c>
      <c r="H154" s="178" t="e">
        <f>+F154/D154*100</f>
        <v>#DIV/0!</v>
      </c>
      <c r="I154" s="169"/>
      <c r="J154" s="169"/>
      <c r="K154" s="169"/>
      <c r="L154" s="169"/>
      <c r="M154" s="169"/>
      <c r="N154" s="169"/>
      <c r="O154" s="169"/>
    </row>
    <row r="155" spans="1:15" x14ac:dyDescent="0.2">
      <c r="A155" s="179" t="s">
        <v>251</v>
      </c>
      <c r="B155" s="180" t="s">
        <v>252</v>
      </c>
      <c r="C155" s="178">
        <f>+C156</f>
        <v>0</v>
      </c>
      <c r="D155" s="176"/>
      <c r="E155" s="176"/>
      <c r="F155" s="178">
        <f>+F156</f>
        <v>0</v>
      </c>
      <c r="G155" s="178" t="e">
        <f t="shared" si="2"/>
        <v>#DIV/0!</v>
      </c>
      <c r="H155" s="178"/>
      <c r="I155" s="169"/>
      <c r="J155" s="169"/>
      <c r="K155" s="169"/>
      <c r="L155" s="169"/>
      <c r="M155" s="169"/>
      <c r="N155" s="169"/>
      <c r="O155" s="169"/>
    </row>
    <row r="156" spans="1:15" x14ac:dyDescent="0.2">
      <c r="A156" s="69" t="s">
        <v>253</v>
      </c>
      <c r="B156" s="67" t="s">
        <v>252</v>
      </c>
      <c r="C156" s="64"/>
      <c r="D156" s="176"/>
      <c r="E156" s="176"/>
      <c r="F156" s="64"/>
      <c r="G156" s="174" t="e">
        <f t="shared" si="2"/>
        <v>#DIV/0!</v>
      </c>
      <c r="H156" s="178"/>
      <c r="I156" s="66"/>
      <c r="J156" s="66"/>
      <c r="K156" s="66"/>
      <c r="L156" s="66"/>
      <c r="M156" s="66"/>
      <c r="N156" s="66"/>
      <c r="O156" s="66"/>
    </row>
    <row r="157" spans="1:15" x14ac:dyDescent="0.2">
      <c r="A157" s="179" t="s">
        <v>476</v>
      </c>
      <c r="B157" s="180" t="s">
        <v>477</v>
      </c>
      <c r="C157" s="178">
        <f>+C158</f>
        <v>0</v>
      </c>
      <c r="D157" s="176"/>
      <c r="E157" s="176"/>
      <c r="F157" s="178">
        <f>+F158</f>
        <v>0</v>
      </c>
      <c r="G157" s="178" t="e">
        <f t="shared" si="2"/>
        <v>#DIV/0!</v>
      </c>
      <c r="H157" s="178"/>
      <c r="I157" s="169"/>
      <c r="J157" s="169"/>
      <c r="K157" s="169"/>
      <c r="L157" s="169"/>
      <c r="M157" s="169"/>
      <c r="N157" s="169"/>
      <c r="O157" s="169"/>
    </row>
    <row r="158" spans="1:15" x14ac:dyDescent="0.2">
      <c r="A158" s="69" t="s">
        <v>478</v>
      </c>
      <c r="B158" s="67" t="s">
        <v>477</v>
      </c>
      <c r="C158" s="64"/>
      <c r="D158" s="176"/>
      <c r="E158" s="176"/>
      <c r="F158" s="64"/>
      <c r="G158" s="174" t="e">
        <f>+F158/C158*100</f>
        <v>#DIV/0!</v>
      </c>
      <c r="H158" s="178"/>
      <c r="I158" s="66"/>
      <c r="J158" s="66"/>
      <c r="K158" s="66"/>
      <c r="L158" s="66"/>
      <c r="M158" s="66"/>
      <c r="N158" s="66"/>
      <c r="O158" s="66"/>
    </row>
    <row r="159" spans="1:15" x14ac:dyDescent="0.2">
      <c r="A159" s="179" t="s">
        <v>479</v>
      </c>
      <c r="B159" s="180" t="s">
        <v>480</v>
      </c>
      <c r="C159" s="178">
        <f>+C160</f>
        <v>0</v>
      </c>
      <c r="D159" s="176"/>
      <c r="E159" s="176"/>
      <c r="F159" s="178">
        <f>+F160</f>
        <v>0</v>
      </c>
      <c r="G159" s="178" t="e">
        <f>+F159/C159*100</f>
        <v>#DIV/0!</v>
      </c>
      <c r="H159" s="178"/>
      <c r="I159" s="169"/>
      <c r="J159" s="169"/>
      <c r="K159" s="169"/>
      <c r="L159" s="169"/>
      <c r="M159" s="169"/>
      <c r="N159" s="169"/>
      <c r="O159" s="169"/>
    </row>
    <row r="160" spans="1:15" x14ac:dyDescent="0.2">
      <c r="A160" s="69" t="s">
        <v>481</v>
      </c>
      <c r="B160" s="67" t="s">
        <v>480</v>
      </c>
      <c r="C160" s="64"/>
      <c r="D160" s="176"/>
      <c r="E160" s="176"/>
      <c r="F160" s="64"/>
      <c r="G160" s="174" t="e">
        <f>+F160/C160*100</f>
        <v>#DIV/0!</v>
      </c>
      <c r="H160" s="178"/>
      <c r="I160" s="66"/>
      <c r="J160" s="66"/>
      <c r="K160" s="66"/>
      <c r="L160" s="66"/>
      <c r="M160" s="66"/>
      <c r="N160" s="66"/>
      <c r="O160" s="66"/>
    </row>
    <row r="161" spans="1:15" x14ac:dyDescent="0.2">
      <c r="A161" s="179" t="s">
        <v>482</v>
      </c>
      <c r="B161" s="180" t="s">
        <v>483</v>
      </c>
      <c r="C161" s="178">
        <f>+C162</f>
        <v>0</v>
      </c>
      <c r="D161" s="176"/>
      <c r="E161" s="176"/>
      <c r="F161" s="178">
        <f>+F162</f>
        <v>0</v>
      </c>
      <c r="G161" s="178" t="e">
        <f>+F161/C161*100</f>
        <v>#DIV/0!</v>
      </c>
      <c r="H161" s="178"/>
      <c r="I161" s="169"/>
      <c r="J161" s="169"/>
      <c r="K161" s="169"/>
      <c r="L161" s="169"/>
      <c r="M161" s="169"/>
      <c r="N161" s="169"/>
      <c r="O161" s="169"/>
    </row>
    <row r="162" spans="1:15" x14ac:dyDescent="0.2">
      <c r="A162" s="69" t="s">
        <v>484</v>
      </c>
      <c r="B162" s="67" t="s">
        <v>483</v>
      </c>
      <c r="C162" s="64"/>
      <c r="D162" s="176"/>
      <c r="E162" s="176"/>
      <c r="F162" s="64"/>
      <c r="G162" s="174" t="e">
        <f>+F162/C162*100</f>
        <v>#DIV/0!</v>
      </c>
      <c r="H162" s="178"/>
      <c r="I162" s="66"/>
      <c r="J162" s="66"/>
      <c r="K162" s="66"/>
      <c r="L162" s="66"/>
      <c r="M162" s="66"/>
      <c r="N162" s="66"/>
      <c r="O162" s="66"/>
    </row>
    <row r="163" spans="1:15" x14ac:dyDescent="0.2">
      <c r="H163" s="149"/>
    </row>
    <row r="166" spans="1:15" x14ac:dyDescent="0.2">
      <c r="A166" s="32" t="s">
        <v>551</v>
      </c>
    </row>
    <row r="167" spans="1:15" x14ac:dyDescent="0.2">
      <c r="A167" s="32" t="s">
        <v>545</v>
      </c>
    </row>
    <row r="168" spans="1:15" x14ac:dyDescent="0.2">
      <c r="A168" s="32" t="s">
        <v>546</v>
      </c>
    </row>
    <row r="169" spans="1:15" x14ac:dyDescent="0.2">
      <c r="A169" s="32" t="s">
        <v>547</v>
      </c>
    </row>
    <row r="170" spans="1:15" x14ac:dyDescent="0.2">
      <c r="A170" s="32" t="s">
        <v>548</v>
      </c>
    </row>
    <row r="171" spans="1:15" x14ac:dyDescent="0.2">
      <c r="A171" s="32" t="s">
        <v>549</v>
      </c>
    </row>
    <row r="172" spans="1:15" x14ac:dyDescent="0.2">
      <c r="A172" s="32" t="s">
        <v>550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F38" sqref="F38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 x14ac:dyDescent="0.2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72"/>
      <c r="M2" s="72"/>
      <c r="N2" s="72"/>
      <c r="O2" s="72"/>
    </row>
    <row r="3" spans="1:15" ht="18" hidden="1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8" x14ac:dyDescent="0.2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2"/>
      <c r="M4" s="72"/>
      <c r="N4" s="72"/>
      <c r="O4" s="72"/>
    </row>
    <row r="5" spans="1:15" ht="15.75" customHeight="1" x14ac:dyDescent="0.2">
      <c r="A5" s="248" t="s">
        <v>53</v>
      </c>
      <c r="B5" s="248"/>
      <c r="C5" s="248"/>
      <c r="D5" s="248"/>
      <c r="E5" s="248"/>
      <c r="F5" s="248"/>
      <c r="G5" s="248"/>
      <c r="H5" s="248"/>
      <c r="I5" s="38"/>
      <c r="J5" s="38"/>
      <c r="K5" s="38"/>
      <c r="L5" s="72"/>
      <c r="M5" s="72"/>
      <c r="N5" s="72"/>
      <c r="O5" s="72"/>
    </row>
    <row r="6" spans="1:15" ht="18" x14ac:dyDescent="0.2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2"/>
      <c r="M6" s="72"/>
      <c r="N6" s="72"/>
      <c r="O6" s="72"/>
    </row>
    <row r="7" spans="1:15" s="33" customFormat="1" ht="57" x14ac:dyDescent="0.25">
      <c r="A7" s="247" t="s">
        <v>3</v>
      </c>
      <c r="B7" s="247"/>
      <c r="C7" s="162" t="s">
        <v>576</v>
      </c>
      <c r="D7" s="162" t="s">
        <v>572</v>
      </c>
      <c r="E7" s="162" t="s">
        <v>573</v>
      </c>
      <c r="F7" s="162" t="s">
        <v>574</v>
      </c>
      <c r="G7" s="86" t="s">
        <v>260</v>
      </c>
      <c r="H7" s="86" t="s">
        <v>261</v>
      </c>
      <c r="I7" s="73"/>
      <c r="J7" s="73"/>
      <c r="K7" s="73"/>
      <c r="L7" s="73"/>
      <c r="M7" s="73"/>
      <c r="N7" s="73"/>
      <c r="O7" s="73"/>
    </row>
    <row r="8" spans="1:15" s="34" customFormat="1" ht="12.75" customHeight="1" x14ac:dyDescent="0.2">
      <c r="A8" s="246">
        <v>1</v>
      </c>
      <c r="B8" s="246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 x14ac:dyDescent="0.2">
      <c r="A9" s="78" t="s">
        <v>27</v>
      </c>
      <c r="B9" s="78" t="s">
        <v>26</v>
      </c>
      <c r="C9" s="82" t="s">
        <v>28</v>
      </c>
      <c r="D9" s="82" t="s">
        <v>28</v>
      </c>
      <c r="E9" s="82" t="s">
        <v>28</v>
      </c>
      <c r="F9" s="82" t="s">
        <v>28</v>
      </c>
      <c r="G9" s="82" t="s">
        <v>26</v>
      </c>
      <c r="H9" s="82" t="s">
        <v>26</v>
      </c>
      <c r="I9" s="77"/>
      <c r="J9" s="77"/>
      <c r="K9" s="77"/>
      <c r="L9" s="77"/>
      <c r="M9" s="75"/>
      <c r="N9" s="75"/>
      <c r="O9" s="75"/>
    </row>
    <row r="10" spans="1:15" x14ac:dyDescent="0.2">
      <c r="A10" s="187" t="s">
        <v>29</v>
      </c>
      <c r="B10" s="187" t="s">
        <v>26</v>
      </c>
      <c r="C10" s="188">
        <f>+C11+C13+C15+C17+C23+C25</f>
        <v>1834959.3800000001</v>
      </c>
      <c r="D10" s="189">
        <f>+D11+D13+D15+D17+D23+D25</f>
        <v>1890786</v>
      </c>
      <c r="E10" s="189">
        <f>+E11+E13+E15+E17+E23+E25</f>
        <v>2011157</v>
      </c>
      <c r="F10" s="188">
        <f>+F11+F13+F15+F17+F23+F25</f>
        <v>1995404.08</v>
      </c>
      <c r="G10" s="188">
        <f>+F10/C10*100</f>
        <v>108.74377393574784</v>
      </c>
      <c r="H10" s="188">
        <f>+F10/E10*100</f>
        <v>99.216723507911126</v>
      </c>
      <c r="I10" s="80"/>
      <c r="J10" s="80"/>
      <c r="K10" s="80"/>
      <c r="L10" s="80"/>
      <c r="M10" s="79"/>
      <c r="N10" s="79"/>
      <c r="O10" s="79"/>
    </row>
    <row r="11" spans="1:15" x14ac:dyDescent="0.2">
      <c r="A11" s="183" t="s">
        <v>54</v>
      </c>
      <c r="B11" s="184" t="s">
        <v>55</v>
      </c>
      <c r="C11" s="185">
        <f>+C12</f>
        <v>1375224.25</v>
      </c>
      <c r="D11" s="186">
        <f t="shared" ref="D11" si="0">+D12</f>
        <v>1448456</v>
      </c>
      <c r="E11" s="186">
        <f t="shared" ref="E11" si="1">+E12</f>
        <v>1520391</v>
      </c>
      <c r="F11" s="185">
        <f t="shared" ref="F11" si="2">+F12</f>
        <v>1520687.44</v>
      </c>
      <c r="G11" s="185">
        <f t="shared" ref="G11:G46" si="3">+F11/C11*100</f>
        <v>110.57741601051609</v>
      </c>
      <c r="H11" s="185">
        <f t="shared" ref="H11:H46" si="4">+F11/E11*100</f>
        <v>100.01949761607376</v>
      </c>
      <c r="I11" s="80"/>
      <c r="J11" s="80"/>
      <c r="K11" s="80"/>
      <c r="L11" s="80"/>
      <c r="M11" s="79"/>
      <c r="N11" s="79"/>
      <c r="O11" s="79"/>
    </row>
    <row r="12" spans="1:15" x14ac:dyDescent="0.2">
      <c r="A12" s="92" t="s">
        <v>56</v>
      </c>
      <c r="B12" s="93" t="s">
        <v>55</v>
      </c>
      <c r="C12" s="91">
        <v>1375224.25</v>
      </c>
      <c r="D12" s="91">
        <v>1448456</v>
      </c>
      <c r="E12" s="91">
        <v>1520391</v>
      </c>
      <c r="F12" s="91">
        <v>1520687.44</v>
      </c>
      <c r="G12" s="174">
        <f t="shared" si="3"/>
        <v>110.57741601051609</v>
      </c>
      <c r="H12" s="174">
        <f t="shared" si="4"/>
        <v>100.01949761607376</v>
      </c>
      <c r="I12" s="88"/>
      <c r="J12" s="88"/>
      <c r="K12" s="88"/>
      <c r="L12" s="88"/>
      <c r="M12" s="88"/>
      <c r="N12" s="88"/>
      <c r="O12" s="88"/>
    </row>
    <row r="13" spans="1:15" x14ac:dyDescent="0.2">
      <c r="A13" s="183" t="s">
        <v>81</v>
      </c>
      <c r="B13" s="184" t="s">
        <v>485</v>
      </c>
      <c r="C13" s="185">
        <f>+C14</f>
        <v>15802.24</v>
      </c>
      <c r="D13" s="186">
        <f t="shared" ref="D13" si="5">+D14</f>
        <v>18960</v>
      </c>
      <c r="E13" s="186">
        <f t="shared" ref="E13" si="6">+E14</f>
        <v>24810</v>
      </c>
      <c r="F13" s="185">
        <f t="shared" ref="F13" si="7">+F14</f>
        <v>24757.21</v>
      </c>
      <c r="G13" s="185">
        <f t="shared" si="3"/>
        <v>156.66899123162287</v>
      </c>
      <c r="H13" s="185">
        <f t="shared" si="4"/>
        <v>99.787222893994354</v>
      </c>
      <c r="I13" s="148"/>
      <c r="J13" s="148"/>
      <c r="K13" s="148"/>
      <c r="L13" s="148"/>
      <c r="M13" s="166"/>
      <c r="N13" s="166"/>
      <c r="O13" s="166"/>
    </row>
    <row r="14" spans="1:15" x14ac:dyDescent="0.2">
      <c r="A14" s="92" t="s">
        <v>83</v>
      </c>
      <c r="B14" s="93" t="s">
        <v>485</v>
      </c>
      <c r="C14" s="91">
        <v>15802.24</v>
      </c>
      <c r="D14" s="94">
        <v>18960</v>
      </c>
      <c r="E14" s="94">
        <v>24810</v>
      </c>
      <c r="F14" s="91">
        <v>24757.21</v>
      </c>
      <c r="G14" s="174">
        <f t="shared" si="3"/>
        <v>156.66899123162287</v>
      </c>
      <c r="H14" s="174">
        <f t="shared" si="4"/>
        <v>99.787222893994354</v>
      </c>
      <c r="I14" s="88"/>
      <c r="J14" s="88"/>
      <c r="K14" s="88"/>
      <c r="L14" s="88"/>
      <c r="M14" s="88"/>
      <c r="N14" s="88"/>
      <c r="O14" s="88"/>
    </row>
    <row r="15" spans="1:15" x14ac:dyDescent="0.2">
      <c r="A15" s="183" t="s">
        <v>57</v>
      </c>
      <c r="B15" s="184" t="s">
        <v>58</v>
      </c>
      <c r="C15" s="185">
        <f>+C16</f>
        <v>117537.85</v>
      </c>
      <c r="D15" s="186">
        <f t="shared" ref="D15" si="8">+D16</f>
        <v>120000</v>
      </c>
      <c r="E15" s="186">
        <f t="shared" ref="E15" si="9">+E16</f>
        <v>125000</v>
      </c>
      <c r="F15" s="185">
        <f t="shared" ref="F15" si="10">+F16</f>
        <v>125178.07</v>
      </c>
      <c r="G15" s="185">
        <f t="shared" si="3"/>
        <v>106.50022099264194</v>
      </c>
      <c r="H15" s="185">
        <f t="shared" si="4"/>
        <v>100.142456</v>
      </c>
      <c r="I15" s="148"/>
      <c r="J15" s="148"/>
      <c r="K15" s="148"/>
      <c r="L15" s="148"/>
      <c r="M15" s="166"/>
      <c r="N15" s="166"/>
      <c r="O15" s="166"/>
    </row>
    <row r="16" spans="1:15" x14ac:dyDescent="0.2">
      <c r="A16" s="92" t="s">
        <v>60</v>
      </c>
      <c r="B16" s="93" t="s">
        <v>61</v>
      </c>
      <c r="C16" s="91">
        <v>117537.85</v>
      </c>
      <c r="D16" s="94">
        <v>120000</v>
      </c>
      <c r="E16" s="94">
        <v>125000</v>
      </c>
      <c r="F16" s="91">
        <v>125178.07</v>
      </c>
      <c r="G16" s="174">
        <f t="shared" si="3"/>
        <v>106.50022099264194</v>
      </c>
      <c r="H16" s="174">
        <f t="shared" si="4"/>
        <v>100.142456</v>
      </c>
      <c r="I16" s="88"/>
      <c r="J16" s="88"/>
      <c r="K16" s="88"/>
      <c r="L16" s="88"/>
      <c r="M16" s="88"/>
      <c r="N16" s="88"/>
      <c r="O16" s="88"/>
    </row>
    <row r="17" spans="1:15" x14ac:dyDescent="0.2">
      <c r="A17" s="183" t="s">
        <v>62</v>
      </c>
      <c r="B17" s="184" t="s">
        <v>63</v>
      </c>
      <c r="C17" s="185">
        <f>SUM(C18:C22)</f>
        <v>326395.03999999998</v>
      </c>
      <c r="D17" s="186">
        <f>SUM(D18:D22)</f>
        <v>303370</v>
      </c>
      <c r="E17" s="186">
        <f>SUM(E18:E22)</f>
        <v>340956</v>
      </c>
      <c r="F17" s="185">
        <f>SUM(F18:F22)</f>
        <v>324781.36</v>
      </c>
      <c r="G17" s="185">
        <f t="shared" si="3"/>
        <v>99.505605232236377</v>
      </c>
      <c r="H17" s="185">
        <f t="shared" si="4"/>
        <v>95.256091695116083</v>
      </c>
      <c r="I17" s="148"/>
      <c r="J17" s="148"/>
      <c r="K17" s="148"/>
      <c r="L17" s="148"/>
      <c r="M17" s="166"/>
      <c r="N17" s="166"/>
      <c r="O17" s="166"/>
    </row>
    <row r="18" spans="1:15" x14ac:dyDescent="0.2">
      <c r="A18" s="92" t="s">
        <v>64</v>
      </c>
      <c r="B18" s="93" t="s">
        <v>65</v>
      </c>
      <c r="C18" s="91"/>
      <c r="D18" s="94"/>
      <c r="E18" s="94"/>
      <c r="F18" s="91"/>
      <c r="G18" s="174" t="e">
        <f t="shared" si="3"/>
        <v>#DIV/0!</v>
      </c>
      <c r="H18" s="174" t="e">
        <f t="shared" si="4"/>
        <v>#DIV/0!</v>
      </c>
      <c r="I18" s="88"/>
      <c r="J18" s="88"/>
      <c r="K18" s="88"/>
      <c r="L18" s="88"/>
      <c r="M18" s="88"/>
      <c r="N18" s="88"/>
      <c r="O18" s="88"/>
    </row>
    <row r="19" spans="1:15" x14ac:dyDescent="0.2">
      <c r="A19" s="92" t="s">
        <v>75</v>
      </c>
      <c r="B19" s="93" t="s">
        <v>76</v>
      </c>
      <c r="C19" s="91">
        <v>326395.03999999998</v>
      </c>
      <c r="D19" s="94">
        <v>303370</v>
      </c>
      <c r="E19" s="94">
        <v>340956</v>
      </c>
      <c r="F19" s="91">
        <v>324781.36</v>
      </c>
      <c r="G19" s="174">
        <f t="shared" si="3"/>
        <v>99.505605232236377</v>
      </c>
      <c r="H19" s="174">
        <f t="shared" si="4"/>
        <v>95.256091695116083</v>
      </c>
      <c r="I19" s="88"/>
      <c r="J19" s="88"/>
      <c r="K19" s="88"/>
      <c r="L19" s="88"/>
      <c r="M19" s="88"/>
      <c r="N19" s="88"/>
      <c r="O19" s="88"/>
    </row>
    <row r="20" spans="1:15" x14ac:dyDescent="0.2">
      <c r="A20" s="92" t="s">
        <v>66</v>
      </c>
      <c r="B20" s="93" t="s">
        <v>67</v>
      </c>
      <c r="C20" s="91"/>
      <c r="D20" s="94"/>
      <c r="E20" s="94"/>
      <c r="F20" s="91"/>
      <c r="G20" s="174" t="e">
        <f t="shared" si="3"/>
        <v>#DIV/0!</v>
      </c>
      <c r="H20" s="174" t="e">
        <f t="shared" si="4"/>
        <v>#DIV/0!</v>
      </c>
      <c r="I20" s="88"/>
      <c r="J20" s="88"/>
      <c r="K20" s="88"/>
      <c r="L20" s="88"/>
      <c r="M20" s="88"/>
      <c r="N20" s="88"/>
      <c r="O20" s="88"/>
    </row>
    <row r="21" spans="1:15" x14ac:dyDescent="0.2">
      <c r="A21" s="92" t="s">
        <v>68</v>
      </c>
      <c r="B21" s="93" t="s">
        <v>69</v>
      </c>
      <c r="C21" s="91"/>
      <c r="D21" s="94"/>
      <c r="E21" s="94"/>
      <c r="F21" s="91"/>
      <c r="G21" s="174" t="e">
        <f t="shared" si="3"/>
        <v>#DIV/0!</v>
      </c>
      <c r="H21" s="174" t="e">
        <f t="shared" si="4"/>
        <v>#DIV/0!</v>
      </c>
      <c r="I21" s="88"/>
      <c r="J21" s="88"/>
      <c r="K21" s="88"/>
      <c r="L21" s="88"/>
      <c r="M21" s="88"/>
      <c r="N21" s="88"/>
      <c r="O21" s="88"/>
    </row>
    <row r="22" spans="1:15" x14ac:dyDescent="0.2">
      <c r="A22" s="92" t="s">
        <v>70</v>
      </c>
      <c r="B22" s="93" t="s">
        <v>71</v>
      </c>
      <c r="C22" s="91"/>
      <c r="D22" s="94"/>
      <c r="E22" s="94"/>
      <c r="F22" s="91"/>
      <c r="G22" s="174" t="e">
        <f t="shared" si="3"/>
        <v>#DIV/0!</v>
      </c>
      <c r="H22" s="174" t="e">
        <f t="shared" si="4"/>
        <v>#DIV/0!</v>
      </c>
      <c r="I22" s="88"/>
      <c r="J22" s="88"/>
      <c r="K22" s="88"/>
      <c r="L22" s="88"/>
      <c r="M22" s="88"/>
      <c r="N22" s="88"/>
      <c r="O22" s="88"/>
    </row>
    <row r="23" spans="1:15" x14ac:dyDescent="0.2">
      <c r="A23" s="183" t="s">
        <v>30</v>
      </c>
      <c r="B23" s="184" t="s">
        <v>486</v>
      </c>
      <c r="C23" s="185">
        <f>+C24</f>
        <v>0</v>
      </c>
      <c r="D23" s="186">
        <f t="shared" ref="D23" si="11">+D24</f>
        <v>0</v>
      </c>
      <c r="E23" s="186">
        <f t="shared" ref="E23" si="12">+E24</f>
        <v>0</v>
      </c>
      <c r="F23" s="185">
        <f t="shared" ref="F23" si="13">+F24</f>
        <v>0</v>
      </c>
      <c r="G23" s="185" t="e">
        <f t="shared" si="3"/>
        <v>#DIV/0!</v>
      </c>
      <c r="H23" s="185" t="e">
        <f t="shared" si="4"/>
        <v>#DIV/0!</v>
      </c>
      <c r="I23" s="148"/>
      <c r="J23" s="148"/>
      <c r="K23" s="148"/>
      <c r="L23" s="148"/>
      <c r="M23" s="166"/>
      <c r="N23" s="166"/>
      <c r="O23" s="166"/>
    </row>
    <row r="24" spans="1:15" x14ac:dyDescent="0.2">
      <c r="A24" s="92" t="s">
        <v>32</v>
      </c>
      <c r="B24" s="93" t="s">
        <v>486</v>
      </c>
      <c r="C24" s="91"/>
      <c r="D24" s="94"/>
      <c r="E24" s="94"/>
      <c r="F24" s="91"/>
      <c r="G24" s="174" t="e">
        <f t="shared" si="3"/>
        <v>#DIV/0!</v>
      </c>
      <c r="H24" s="174" t="e">
        <f t="shared" si="4"/>
        <v>#DIV/0!</v>
      </c>
      <c r="I24" s="88"/>
      <c r="J24" s="88"/>
      <c r="K24" s="88"/>
      <c r="L24" s="88"/>
      <c r="M24" s="88"/>
      <c r="N24" s="88"/>
      <c r="O24" s="88"/>
    </row>
    <row r="25" spans="1:15" x14ac:dyDescent="0.2">
      <c r="A25" s="183" t="s">
        <v>337</v>
      </c>
      <c r="B25" s="184" t="s">
        <v>487</v>
      </c>
      <c r="C25" s="185">
        <f>+C26</f>
        <v>0</v>
      </c>
      <c r="D25" s="186">
        <f t="shared" ref="D25" si="14">+D26</f>
        <v>0</v>
      </c>
      <c r="E25" s="186">
        <f t="shared" ref="E25" si="15">+E26</f>
        <v>0</v>
      </c>
      <c r="F25" s="185">
        <f t="shared" ref="F25" si="16">+F26</f>
        <v>0</v>
      </c>
      <c r="G25" s="185" t="e">
        <f t="shared" si="3"/>
        <v>#DIV/0!</v>
      </c>
      <c r="H25" s="185" t="e">
        <f t="shared" si="4"/>
        <v>#DIV/0!</v>
      </c>
      <c r="I25" s="148"/>
      <c r="J25" s="148"/>
      <c r="K25" s="148"/>
      <c r="L25" s="148"/>
      <c r="M25" s="166"/>
      <c r="N25" s="166"/>
      <c r="O25" s="166"/>
    </row>
    <row r="26" spans="1:15" x14ac:dyDescent="0.2">
      <c r="A26" s="92" t="s">
        <v>339</v>
      </c>
      <c r="B26" s="93" t="s">
        <v>487</v>
      </c>
      <c r="C26" s="91"/>
      <c r="D26" s="94"/>
      <c r="E26" s="94"/>
      <c r="F26" s="91"/>
      <c r="G26" s="174" t="e">
        <f t="shared" si="3"/>
        <v>#DIV/0!</v>
      </c>
      <c r="H26" s="174" t="e">
        <f t="shared" si="4"/>
        <v>#DIV/0!</v>
      </c>
      <c r="I26" s="88"/>
      <c r="J26" s="88"/>
      <c r="K26" s="88"/>
      <c r="L26" s="88"/>
      <c r="M26" s="88"/>
      <c r="N26" s="88"/>
      <c r="O26" s="88"/>
    </row>
    <row r="27" spans="1:15" x14ac:dyDescent="0.2">
      <c r="A27" s="187" t="s">
        <v>72</v>
      </c>
      <c r="B27" s="187" t="s">
        <v>26</v>
      </c>
      <c r="C27" s="188">
        <f>+C28+C31+C33+C35+C41+C43+C45</f>
        <v>1817416.7400000002</v>
      </c>
      <c r="D27" s="189">
        <f>+D28+D31+D33+D35+D41+D43+D45</f>
        <v>1974056</v>
      </c>
      <c r="E27" s="189">
        <f>+E28+E31+E33+E35+E41+E43+E45</f>
        <v>2004738</v>
      </c>
      <c r="F27" s="188">
        <f>+F28+F31+F33+F35+F41+F43+F45</f>
        <v>2002771.2099999997</v>
      </c>
      <c r="G27" s="188">
        <f t="shared" si="3"/>
        <v>110.19878742835832</v>
      </c>
      <c r="H27" s="188">
        <f t="shared" si="4"/>
        <v>99.901892915682737</v>
      </c>
      <c r="I27" s="81"/>
      <c r="J27" s="81"/>
      <c r="K27" s="81"/>
      <c r="L27" s="81"/>
      <c r="M27" s="81"/>
      <c r="N27" s="81"/>
      <c r="O27" s="81"/>
    </row>
    <row r="28" spans="1:15" x14ac:dyDescent="0.2">
      <c r="A28" s="183" t="s">
        <v>54</v>
      </c>
      <c r="B28" s="184" t="s">
        <v>55</v>
      </c>
      <c r="C28" s="185">
        <f>+C29+C30</f>
        <v>1375224.25</v>
      </c>
      <c r="D28" s="186">
        <f>+D29+D30</f>
        <v>1448456</v>
      </c>
      <c r="E28" s="186">
        <f>+E29+E30</f>
        <v>1520691</v>
      </c>
      <c r="F28" s="185">
        <f>+F29+F30</f>
        <v>1520687.44</v>
      </c>
      <c r="G28" s="185">
        <f t="shared" si="3"/>
        <v>110.57741601051609</v>
      </c>
      <c r="H28" s="185">
        <f t="shared" si="4"/>
        <v>99.999765895898634</v>
      </c>
      <c r="I28" s="148"/>
      <c r="J28" s="148"/>
      <c r="K28" s="148"/>
      <c r="L28" s="148"/>
      <c r="M28" s="166"/>
      <c r="N28" s="166"/>
      <c r="O28" s="166"/>
    </row>
    <row r="29" spans="1:15" x14ac:dyDescent="0.2">
      <c r="A29" s="92" t="s">
        <v>56</v>
      </c>
      <c r="B29" s="93" t="s">
        <v>55</v>
      </c>
      <c r="C29" s="91">
        <v>1375224.25</v>
      </c>
      <c r="D29" s="94">
        <v>1448456</v>
      </c>
      <c r="E29" s="94">
        <v>1520691</v>
      </c>
      <c r="F29" s="91">
        <v>1520687.44</v>
      </c>
      <c r="G29" s="174">
        <f t="shared" si="3"/>
        <v>110.57741601051609</v>
      </c>
      <c r="H29" s="174">
        <f t="shared" si="4"/>
        <v>99.999765895898634</v>
      </c>
      <c r="I29" s="88"/>
      <c r="J29" s="88"/>
      <c r="K29" s="88"/>
      <c r="L29" s="88"/>
      <c r="M29" s="88"/>
      <c r="N29" s="88"/>
      <c r="O29" s="88"/>
    </row>
    <row r="30" spans="1:15" x14ac:dyDescent="0.2">
      <c r="A30" s="92" t="s">
        <v>73</v>
      </c>
      <c r="B30" s="93" t="s">
        <v>74</v>
      </c>
      <c r="C30" s="91"/>
      <c r="D30" s="94"/>
      <c r="E30" s="94"/>
      <c r="F30" s="91"/>
      <c r="G30" s="174" t="e">
        <f t="shared" si="3"/>
        <v>#DIV/0!</v>
      </c>
      <c r="H30" s="174" t="e">
        <f t="shared" si="4"/>
        <v>#DIV/0!</v>
      </c>
      <c r="I30" s="88"/>
      <c r="J30" s="88"/>
      <c r="K30" s="88"/>
      <c r="L30" s="88"/>
      <c r="M30" s="88"/>
      <c r="N30" s="88"/>
      <c r="O30" s="88"/>
    </row>
    <row r="31" spans="1:15" x14ac:dyDescent="0.2">
      <c r="A31" s="183" t="s">
        <v>81</v>
      </c>
      <c r="B31" s="184" t="s">
        <v>485</v>
      </c>
      <c r="C31" s="185">
        <f>+C32</f>
        <v>8242.58</v>
      </c>
      <c r="D31" s="186">
        <f t="shared" ref="D31" si="17">+D32</f>
        <v>18960</v>
      </c>
      <c r="E31" s="186">
        <f t="shared" ref="E31" si="18">+E32</f>
        <v>27100</v>
      </c>
      <c r="F31" s="185">
        <f t="shared" ref="F31" si="19">+F32</f>
        <v>26805.91</v>
      </c>
      <c r="G31" s="185">
        <f t="shared" si="3"/>
        <v>325.21261546748713</v>
      </c>
      <c r="H31" s="185">
        <f t="shared" si="4"/>
        <v>98.914797047970481</v>
      </c>
      <c r="I31" s="148"/>
      <c r="J31" s="148"/>
      <c r="K31" s="148"/>
      <c r="L31" s="148"/>
      <c r="M31" s="166"/>
      <c r="N31" s="166"/>
      <c r="O31" s="166"/>
    </row>
    <row r="32" spans="1:15" x14ac:dyDescent="0.2">
      <c r="A32" s="92" t="s">
        <v>83</v>
      </c>
      <c r="B32" s="93" t="s">
        <v>485</v>
      </c>
      <c r="C32" s="91">
        <v>8242.58</v>
      </c>
      <c r="D32" s="94">
        <v>18960</v>
      </c>
      <c r="E32" s="94">
        <v>27100</v>
      </c>
      <c r="F32" s="91">
        <v>26805.91</v>
      </c>
      <c r="G32" s="174">
        <f t="shared" si="3"/>
        <v>325.21261546748713</v>
      </c>
      <c r="H32" s="174">
        <f t="shared" si="4"/>
        <v>98.914797047970481</v>
      </c>
      <c r="I32" s="88"/>
      <c r="J32" s="88"/>
      <c r="K32" s="88"/>
      <c r="L32" s="88"/>
      <c r="M32" s="88"/>
      <c r="N32" s="88"/>
      <c r="O32" s="88"/>
    </row>
    <row r="33" spans="1:15" x14ac:dyDescent="0.2">
      <c r="A33" s="183" t="s">
        <v>57</v>
      </c>
      <c r="B33" s="184" t="s">
        <v>58</v>
      </c>
      <c r="C33" s="185">
        <f>+C34</f>
        <v>99040.11</v>
      </c>
      <c r="D33" s="186">
        <f t="shared" ref="D33" si="20">+D34</f>
        <v>203270</v>
      </c>
      <c r="E33" s="186">
        <f t="shared" ref="E33" si="21">+E34</f>
        <v>141517</v>
      </c>
      <c r="F33" s="185">
        <f t="shared" ref="F33" si="22">+F34</f>
        <v>139867.39000000001</v>
      </c>
      <c r="G33" s="185">
        <f t="shared" si="3"/>
        <v>141.22297521680863</v>
      </c>
      <c r="H33" s="185">
        <f t="shared" si="4"/>
        <v>98.834337924065679</v>
      </c>
      <c r="I33" s="148"/>
      <c r="J33" s="148"/>
      <c r="K33" s="148"/>
      <c r="L33" s="148"/>
      <c r="M33" s="166"/>
      <c r="N33" s="166"/>
      <c r="O33" s="166"/>
    </row>
    <row r="34" spans="1:15" x14ac:dyDescent="0.2">
      <c r="A34" s="92" t="s">
        <v>60</v>
      </c>
      <c r="B34" s="93" t="s">
        <v>61</v>
      </c>
      <c r="C34" s="91">
        <v>99040.11</v>
      </c>
      <c r="D34" s="94">
        <v>203270</v>
      </c>
      <c r="E34" s="94">
        <v>141517</v>
      </c>
      <c r="F34" s="91">
        <v>139867.39000000001</v>
      </c>
      <c r="G34" s="174">
        <f t="shared" si="3"/>
        <v>141.22297521680863</v>
      </c>
      <c r="H34" s="174">
        <f t="shared" si="4"/>
        <v>98.834337924065679</v>
      </c>
      <c r="I34" s="88"/>
      <c r="J34" s="88"/>
      <c r="K34" s="88"/>
      <c r="L34" s="88"/>
      <c r="M34" s="88"/>
      <c r="N34" s="88"/>
      <c r="O34" s="88"/>
    </row>
    <row r="35" spans="1:15" x14ac:dyDescent="0.2">
      <c r="A35" s="183" t="s">
        <v>62</v>
      </c>
      <c r="B35" s="184" t="s">
        <v>63</v>
      </c>
      <c r="C35" s="185">
        <f>SUM(C36:C40)</f>
        <v>334909.8</v>
      </c>
      <c r="D35" s="186">
        <f>SUM(D36:D40)</f>
        <v>303370</v>
      </c>
      <c r="E35" s="186">
        <f>SUM(E36:E40)</f>
        <v>315430</v>
      </c>
      <c r="F35" s="185">
        <f>SUM(F36:F40)</f>
        <v>315410.46999999997</v>
      </c>
      <c r="G35" s="185">
        <f t="shared" si="3"/>
        <v>94.177736811523573</v>
      </c>
      <c r="H35" s="185">
        <f t="shared" si="4"/>
        <v>99.993808451954465</v>
      </c>
      <c r="I35" s="148"/>
      <c r="J35" s="148"/>
      <c r="K35" s="148"/>
      <c r="L35" s="148"/>
      <c r="M35" s="166"/>
      <c r="N35" s="166"/>
      <c r="O35" s="166"/>
    </row>
    <row r="36" spans="1:15" x14ac:dyDescent="0.2">
      <c r="A36" s="92" t="s">
        <v>64</v>
      </c>
      <c r="B36" s="93" t="s">
        <v>65</v>
      </c>
      <c r="C36" s="91"/>
      <c r="D36" s="94"/>
      <c r="E36" s="94"/>
      <c r="F36" s="91"/>
      <c r="G36" s="174" t="e">
        <f t="shared" si="3"/>
        <v>#DIV/0!</v>
      </c>
      <c r="H36" s="174" t="e">
        <f t="shared" si="4"/>
        <v>#DIV/0!</v>
      </c>
      <c r="I36" s="88"/>
      <c r="J36" s="88"/>
      <c r="K36" s="88"/>
      <c r="L36" s="88"/>
      <c r="M36" s="88"/>
      <c r="N36" s="88"/>
      <c r="O36" s="88"/>
    </row>
    <row r="37" spans="1:15" x14ac:dyDescent="0.2">
      <c r="A37" s="92" t="s">
        <v>75</v>
      </c>
      <c r="B37" s="93" t="s">
        <v>76</v>
      </c>
      <c r="C37" s="91">
        <v>334909.8</v>
      </c>
      <c r="D37" s="94">
        <v>303370</v>
      </c>
      <c r="E37" s="94">
        <v>315430</v>
      </c>
      <c r="F37" s="91">
        <v>315410.46999999997</v>
      </c>
      <c r="G37" s="174">
        <f t="shared" si="3"/>
        <v>94.177736811523573</v>
      </c>
      <c r="H37" s="174">
        <f t="shared" si="4"/>
        <v>99.993808451954465</v>
      </c>
      <c r="I37" s="88"/>
      <c r="J37" s="88"/>
      <c r="K37" s="88"/>
      <c r="L37" s="88"/>
      <c r="M37" s="88"/>
      <c r="N37" s="88"/>
      <c r="O37" s="88"/>
    </row>
    <row r="38" spans="1:15" x14ac:dyDescent="0.2">
      <c r="A38" s="92" t="s">
        <v>66</v>
      </c>
      <c r="B38" s="93" t="s">
        <v>67</v>
      </c>
      <c r="C38" s="91"/>
      <c r="D38" s="94"/>
      <c r="E38" s="94"/>
      <c r="F38" s="91"/>
      <c r="G38" s="174" t="e">
        <f t="shared" si="3"/>
        <v>#DIV/0!</v>
      </c>
      <c r="H38" s="174" t="e">
        <f t="shared" si="4"/>
        <v>#DIV/0!</v>
      </c>
      <c r="I38" s="88"/>
      <c r="J38" s="88"/>
      <c r="K38" s="88"/>
      <c r="L38" s="88"/>
      <c r="M38" s="88"/>
      <c r="N38" s="88"/>
      <c r="O38" s="88"/>
    </row>
    <row r="39" spans="1:15" x14ac:dyDescent="0.2">
      <c r="A39" s="92" t="s">
        <v>68</v>
      </c>
      <c r="B39" s="93" t="s">
        <v>69</v>
      </c>
      <c r="C39" s="91"/>
      <c r="D39" s="94"/>
      <c r="E39" s="94"/>
      <c r="F39" s="91"/>
      <c r="G39" s="174" t="e">
        <f t="shared" si="3"/>
        <v>#DIV/0!</v>
      </c>
      <c r="H39" s="174" t="e">
        <f t="shared" si="4"/>
        <v>#DIV/0!</v>
      </c>
      <c r="I39" s="88"/>
      <c r="J39" s="88"/>
      <c r="K39" s="88"/>
      <c r="L39" s="88"/>
      <c r="M39" s="88"/>
      <c r="N39" s="88"/>
      <c r="O39" s="88"/>
    </row>
    <row r="40" spans="1:15" x14ac:dyDescent="0.2">
      <c r="A40" s="92" t="s">
        <v>70</v>
      </c>
      <c r="B40" s="93" t="s">
        <v>71</v>
      </c>
      <c r="C40" s="91"/>
      <c r="D40" s="94"/>
      <c r="E40" s="94"/>
      <c r="F40" s="91"/>
      <c r="G40" s="174" t="e">
        <f t="shared" si="3"/>
        <v>#DIV/0!</v>
      </c>
      <c r="H40" s="174" t="e">
        <f t="shared" si="4"/>
        <v>#DIV/0!</v>
      </c>
      <c r="I40" s="88"/>
      <c r="J40" s="88"/>
      <c r="K40" s="88"/>
      <c r="L40" s="88"/>
      <c r="M40" s="88"/>
      <c r="N40" s="88"/>
      <c r="O40" s="88"/>
    </row>
    <row r="41" spans="1:15" x14ac:dyDescent="0.2">
      <c r="A41" s="183" t="s">
        <v>30</v>
      </c>
      <c r="B41" s="184" t="s">
        <v>486</v>
      </c>
      <c r="C41" s="185">
        <f>+C42</f>
        <v>0</v>
      </c>
      <c r="D41" s="186">
        <f t="shared" ref="D41" si="23">+D42</f>
        <v>0</v>
      </c>
      <c r="E41" s="186">
        <f t="shared" ref="E41" si="24">+E42</f>
        <v>0</v>
      </c>
      <c r="F41" s="185">
        <f t="shared" ref="F41" si="25">+F42</f>
        <v>0</v>
      </c>
      <c r="G41" s="185" t="e">
        <f t="shared" si="3"/>
        <v>#DIV/0!</v>
      </c>
      <c r="H41" s="185" t="e">
        <f t="shared" si="4"/>
        <v>#DIV/0!</v>
      </c>
      <c r="I41" s="148"/>
      <c r="J41" s="148"/>
      <c r="K41" s="148"/>
      <c r="L41" s="148"/>
      <c r="M41" s="166"/>
      <c r="N41" s="166"/>
      <c r="O41" s="166"/>
    </row>
    <row r="42" spans="1:15" x14ac:dyDescent="0.2">
      <c r="A42" s="92" t="s">
        <v>32</v>
      </c>
      <c r="B42" s="93" t="s">
        <v>486</v>
      </c>
      <c r="C42" s="91"/>
      <c r="D42" s="94"/>
      <c r="E42" s="94"/>
      <c r="F42" s="91"/>
      <c r="G42" s="174" t="e">
        <f t="shared" si="3"/>
        <v>#DIV/0!</v>
      </c>
      <c r="H42" s="174" t="e">
        <f t="shared" si="4"/>
        <v>#DIV/0!</v>
      </c>
      <c r="I42" s="88"/>
      <c r="J42" s="88"/>
      <c r="K42" s="88"/>
      <c r="L42" s="88"/>
      <c r="M42" s="88"/>
      <c r="N42" s="88"/>
      <c r="O42" s="88"/>
    </row>
    <row r="43" spans="1:15" x14ac:dyDescent="0.2">
      <c r="A43" s="183" t="s">
        <v>337</v>
      </c>
      <c r="B43" s="184" t="s">
        <v>487</v>
      </c>
      <c r="C43" s="185">
        <f>+C44</f>
        <v>0</v>
      </c>
      <c r="D43" s="186">
        <f t="shared" ref="D43" si="26">+D44</f>
        <v>0</v>
      </c>
      <c r="E43" s="186">
        <f t="shared" ref="E43" si="27">+E44</f>
        <v>0</v>
      </c>
      <c r="F43" s="185">
        <f t="shared" ref="F43" si="28">+F44</f>
        <v>0</v>
      </c>
      <c r="G43" s="185" t="e">
        <f t="shared" si="3"/>
        <v>#DIV/0!</v>
      </c>
      <c r="H43" s="185" t="e">
        <f t="shared" si="4"/>
        <v>#DIV/0!</v>
      </c>
      <c r="I43" s="148"/>
      <c r="J43" s="148"/>
      <c r="K43" s="148"/>
      <c r="L43" s="148"/>
      <c r="M43" s="166"/>
      <c r="N43" s="166"/>
      <c r="O43" s="166"/>
    </row>
    <row r="44" spans="1:15" x14ac:dyDescent="0.2">
      <c r="A44" s="92" t="s">
        <v>339</v>
      </c>
      <c r="B44" s="93" t="s">
        <v>487</v>
      </c>
      <c r="C44" s="91"/>
      <c r="D44" s="94"/>
      <c r="E44" s="94"/>
      <c r="F44" s="91"/>
      <c r="G44" s="174" t="e">
        <f t="shared" si="3"/>
        <v>#DIV/0!</v>
      </c>
      <c r="H44" s="174" t="e">
        <f t="shared" si="4"/>
        <v>#DIV/0!</v>
      </c>
      <c r="I44" s="88"/>
      <c r="J44" s="88"/>
      <c r="K44" s="88"/>
      <c r="L44" s="88"/>
      <c r="M44" s="88"/>
      <c r="N44" s="88"/>
      <c r="O44" s="88"/>
    </row>
    <row r="45" spans="1:15" x14ac:dyDescent="0.2">
      <c r="A45" s="183" t="s">
        <v>77</v>
      </c>
      <c r="B45" s="184" t="s">
        <v>78</v>
      </c>
      <c r="C45" s="185">
        <f>+C46</f>
        <v>0</v>
      </c>
      <c r="D45" s="186">
        <f t="shared" ref="D45:F45" si="29">+D46</f>
        <v>0</v>
      </c>
      <c r="E45" s="186">
        <f t="shared" si="29"/>
        <v>0</v>
      </c>
      <c r="F45" s="185">
        <f t="shared" si="29"/>
        <v>0</v>
      </c>
      <c r="G45" s="185" t="e">
        <f t="shared" si="3"/>
        <v>#DIV/0!</v>
      </c>
      <c r="H45" s="185" t="e">
        <f t="shared" si="4"/>
        <v>#DIV/0!</v>
      </c>
      <c r="I45" s="148"/>
      <c r="J45" s="148"/>
      <c r="K45" s="148"/>
      <c r="L45" s="148"/>
      <c r="M45" s="166"/>
      <c r="N45" s="166"/>
      <c r="O45" s="166"/>
    </row>
    <row r="46" spans="1:15" x14ac:dyDescent="0.2">
      <c r="A46" s="92" t="s">
        <v>79</v>
      </c>
      <c r="B46" s="93" t="s">
        <v>78</v>
      </c>
      <c r="C46" s="91"/>
      <c r="D46" s="91"/>
      <c r="E46" s="94"/>
      <c r="F46" s="91"/>
      <c r="G46" s="174" t="e">
        <f t="shared" si="3"/>
        <v>#DIV/0!</v>
      </c>
      <c r="H46" s="174" t="e">
        <f t="shared" si="4"/>
        <v>#DIV/0!</v>
      </c>
      <c r="I46" s="88"/>
      <c r="J46" s="88"/>
      <c r="K46" s="88"/>
      <c r="L46" s="88"/>
      <c r="M46" s="88"/>
      <c r="N46" s="88"/>
      <c r="O46" s="88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C8" sqref="C8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5"/>
      <c r="M1" s="95"/>
      <c r="N1" s="95"/>
      <c r="O1" s="95"/>
    </row>
    <row r="2" spans="1:15" ht="15.75" hidden="1" customHeight="1" x14ac:dyDescent="0.2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95"/>
      <c r="M2" s="95"/>
      <c r="N2" s="95"/>
      <c r="O2" s="95"/>
    </row>
    <row r="3" spans="1:15" ht="18" hidden="1" customHeight="1" x14ac:dyDescent="0.2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95"/>
      <c r="M3" s="95"/>
      <c r="N3" s="95"/>
      <c r="O3" s="95"/>
    </row>
    <row r="4" spans="1:15" ht="18" x14ac:dyDescent="0.2">
      <c r="A4" s="101"/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95"/>
      <c r="M4" s="95"/>
      <c r="N4" s="95"/>
      <c r="O4" s="95"/>
    </row>
    <row r="5" spans="1:15" ht="15.75" customHeight="1" x14ac:dyDescent="0.2">
      <c r="A5" s="248" t="s">
        <v>488</v>
      </c>
      <c r="B5" s="248"/>
      <c r="C5" s="248"/>
      <c r="D5" s="248"/>
      <c r="E5" s="248"/>
      <c r="F5" s="248"/>
      <c r="G5" s="248"/>
      <c r="H5" s="248"/>
      <c r="I5" s="38"/>
      <c r="J5" s="38"/>
      <c r="K5" s="38"/>
      <c r="L5" s="95"/>
      <c r="M5" s="95"/>
      <c r="N5" s="95"/>
      <c r="O5" s="95"/>
    </row>
    <row r="6" spans="1:15" ht="18" x14ac:dyDescent="0.2">
      <c r="A6" s="101"/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95"/>
      <c r="M6" s="95"/>
      <c r="N6" s="95"/>
      <c r="O6" s="95"/>
    </row>
    <row r="7" spans="1:15" s="33" customFormat="1" ht="57" x14ac:dyDescent="0.25">
      <c r="A7" s="247" t="s">
        <v>3</v>
      </c>
      <c r="B7" s="247"/>
      <c r="C7" s="162" t="s">
        <v>576</v>
      </c>
      <c r="D7" s="162" t="s">
        <v>572</v>
      </c>
      <c r="E7" s="162" t="s">
        <v>573</v>
      </c>
      <c r="F7" s="162" t="s">
        <v>574</v>
      </c>
      <c r="G7" s="111" t="s">
        <v>260</v>
      </c>
      <c r="H7" s="111" t="s">
        <v>261</v>
      </c>
      <c r="I7" s="96"/>
      <c r="J7" s="96"/>
      <c r="K7" s="96"/>
      <c r="L7" s="96"/>
      <c r="M7" s="96"/>
      <c r="N7" s="96"/>
      <c r="O7" s="96"/>
    </row>
    <row r="8" spans="1:15" s="34" customFormat="1" ht="12.75" customHeight="1" x14ac:dyDescent="0.2">
      <c r="A8" s="246">
        <v>1</v>
      </c>
      <c r="B8" s="246"/>
      <c r="C8" s="112">
        <v>2</v>
      </c>
      <c r="D8" s="112">
        <v>3</v>
      </c>
      <c r="E8" s="112">
        <v>4.3333333333333304</v>
      </c>
      <c r="F8" s="112">
        <v>5.0833333333333304</v>
      </c>
      <c r="G8" s="112">
        <v>6</v>
      </c>
      <c r="H8" s="112">
        <v>7</v>
      </c>
      <c r="I8" s="98"/>
      <c r="J8" s="98"/>
      <c r="K8" s="98"/>
      <c r="L8" s="98"/>
      <c r="M8" s="97"/>
      <c r="N8" s="97"/>
      <c r="O8" s="97"/>
    </row>
    <row r="9" spans="1:15" ht="15" customHeight="1" x14ac:dyDescent="0.2">
      <c r="A9" s="129" t="s">
        <v>561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65"/>
      <c r="N9" s="165"/>
      <c r="O9" s="165"/>
    </row>
    <row r="10" spans="1:15" x14ac:dyDescent="0.2">
      <c r="A10" s="198"/>
      <c r="B10" s="203" t="s">
        <v>255</v>
      </c>
      <c r="C10" s="197">
        <f>+C11+C13</f>
        <v>1817416.74</v>
      </c>
      <c r="D10" s="197">
        <f>+D11+D13</f>
        <v>1974056</v>
      </c>
      <c r="E10" s="197">
        <f>+E11+E13</f>
        <v>2004738</v>
      </c>
      <c r="F10" s="197">
        <f>+F11+F13</f>
        <v>2002771.22</v>
      </c>
      <c r="G10" s="188">
        <f>+F10/C10*100</f>
        <v>110.19878797858986</v>
      </c>
      <c r="H10" s="188">
        <f>+F10/E10*100</f>
        <v>99.901893414501046</v>
      </c>
      <c r="I10" s="113"/>
      <c r="J10" s="113"/>
      <c r="K10" s="113"/>
      <c r="L10" s="113"/>
      <c r="M10" s="114"/>
      <c r="N10" s="114"/>
      <c r="O10" s="114"/>
    </row>
    <row r="11" spans="1:15" x14ac:dyDescent="0.2">
      <c r="A11" s="183" t="s">
        <v>489</v>
      </c>
      <c r="B11" s="184" t="s">
        <v>490</v>
      </c>
      <c r="C11" s="185">
        <f>+C12</f>
        <v>0</v>
      </c>
      <c r="D11" s="186">
        <f t="shared" ref="D11:F11" si="0">+D12</f>
        <v>0</v>
      </c>
      <c r="E11" s="186">
        <f t="shared" si="0"/>
        <v>0</v>
      </c>
      <c r="F11" s="185">
        <f t="shared" si="0"/>
        <v>0</v>
      </c>
      <c r="G11" s="185" t="e">
        <f t="shared" ref="G11:G14" si="1">+F11/C11*100</f>
        <v>#DIV/0!</v>
      </c>
      <c r="H11" s="185" t="e">
        <f t="shared" ref="H11:H14" si="2">+F11/E11*100</f>
        <v>#DIV/0!</v>
      </c>
      <c r="I11" s="116"/>
      <c r="J11" s="116"/>
      <c r="K11" s="116"/>
      <c r="L11" s="116"/>
      <c r="M11" s="115"/>
      <c r="N11" s="115"/>
      <c r="O11" s="115"/>
    </row>
    <row r="12" spans="1:15" x14ac:dyDescent="0.2">
      <c r="A12" s="121" t="s">
        <v>491</v>
      </c>
      <c r="B12" s="122" t="s">
        <v>492</v>
      </c>
      <c r="C12" s="117"/>
      <c r="D12" s="118"/>
      <c r="E12" s="118"/>
      <c r="F12" s="117"/>
      <c r="G12" s="174" t="e">
        <f t="shared" si="1"/>
        <v>#DIV/0!</v>
      </c>
      <c r="H12" s="174" t="e">
        <f t="shared" si="2"/>
        <v>#DIV/0!</v>
      </c>
      <c r="I12" s="119"/>
      <c r="J12" s="119"/>
      <c r="K12" s="119"/>
      <c r="L12" s="119"/>
      <c r="M12" s="120"/>
      <c r="N12" s="120"/>
      <c r="O12" s="120"/>
    </row>
    <row r="13" spans="1:15" x14ac:dyDescent="0.2">
      <c r="A13" s="183" t="s">
        <v>493</v>
      </c>
      <c r="B13" s="184" t="s">
        <v>494</v>
      </c>
      <c r="C13" s="185">
        <f>+C14</f>
        <v>1817416.74</v>
      </c>
      <c r="D13" s="186">
        <f t="shared" ref="D13" si="3">+D14</f>
        <v>1974056</v>
      </c>
      <c r="E13" s="186">
        <f t="shared" ref="E13" si="4">+E14</f>
        <v>2004738</v>
      </c>
      <c r="F13" s="185">
        <f t="shared" ref="F13" si="5">+F14</f>
        <v>2002771.22</v>
      </c>
      <c r="G13" s="185">
        <f t="shared" si="1"/>
        <v>110.19878797858986</v>
      </c>
      <c r="H13" s="185">
        <f t="shared" si="2"/>
        <v>99.901893414501046</v>
      </c>
      <c r="I13" s="116"/>
      <c r="J13" s="116"/>
      <c r="K13" s="116"/>
      <c r="L13" s="116"/>
      <c r="M13" s="115"/>
      <c r="N13" s="115"/>
      <c r="O13" s="115"/>
    </row>
    <row r="14" spans="1:15" x14ac:dyDescent="0.2">
      <c r="A14" s="121" t="s">
        <v>495</v>
      </c>
      <c r="B14" s="156" t="s">
        <v>496</v>
      </c>
      <c r="C14" s="117">
        <v>1817416.74</v>
      </c>
      <c r="D14" s="118">
        <v>1974056</v>
      </c>
      <c r="E14" s="118">
        <v>2004738</v>
      </c>
      <c r="F14" s="117">
        <v>2002771.22</v>
      </c>
      <c r="G14" s="174">
        <f t="shared" si="1"/>
        <v>110.19878797858986</v>
      </c>
      <c r="H14" s="174">
        <f t="shared" si="2"/>
        <v>99.901893414501046</v>
      </c>
      <c r="I14" s="120"/>
      <c r="J14" s="120"/>
      <c r="K14" s="120"/>
      <c r="L14" s="120"/>
      <c r="M14" s="120"/>
      <c r="N14" s="120"/>
      <c r="O14" s="120"/>
    </row>
    <row r="15" spans="1:15" x14ac:dyDescent="0.2">
      <c r="A15" s="99"/>
      <c r="B15" s="103"/>
      <c r="C15" s="104"/>
      <c r="D15" s="105"/>
      <c r="E15" s="105"/>
      <c r="F15" s="104"/>
      <c r="G15" s="104"/>
      <c r="H15" s="104"/>
      <c r="I15" s="100"/>
      <c r="J15" s="100"/>
      <c r="K15" s="100"/>
      <c r="L15" s="100"/>
      <c r="M15" s="100"/>
      <c r="N15" s="100"/>
      <c r="O15" s="100"/>
    </row>
    <row r="16" spans="1:15" x14ac:dyDescent="0.2">
      <c r="A16" s="109"/>
      <c r="B16" s="110"/>
      <c r="C16" s="106"/>
      <c r="D16" s="107"/>
      <c r="E16" s="107"/>
      <c r="F16" s="106"/>
      <c r="G16" s="106"/>
      <c r="H16" s="106"/>
      <c r="I16" s="108"/>
      <c r="J16" s="108"/>
      <c r="K16" s="108"/>
      <c r="L16" s="108"/>
      <c r="M16" s="108"/>
      <c r="N16" s="108"/>
      <c r="O16" s="108"/>
    </row>
    <row r="17" spans="1:15" x14ac:dyDescent="0.2">
      <c r="A17" s="109"/>
      <c r="B17" s="110"/>
      <c r="C17" s="106"/>
      <c r="D17" s="107"/>
      <c r="E17" s="107"/>
      <c r="F17" s="106"/>
      <c r="G17" s="106"/>
      <c r="H17" s="106"/>
      <c r="I17" s="108"/>
      <c r="J17" s="108"/>
      <c r="K17" s="108"/>
      <c r="L17" s="108"/>
      <c r="M17" s="108"/>
      <c r="N17" s="108"/>
      <c r="O17" s="108"/>
    </row>
    <row r="18" spans="1:15" x14ac:dyDescent="0.2">
      <c r="A18" s="109"/>
      <c r="B18" s="110"/>
      <c r="C18" s="106"/>
      <c r="D18" s="107"/>
      <c r="E18" s="107"/>
      <c r="F18" s="106"/>
      <c r="G18" s="106"/>
      <c r="H18" s="106"/>
      <c r="I18" s="108"/>
      <c r="J18" s="108"/>
      <c r="K18" s="108"/>
      <c r="L18" s="108"/>
      <c r="M18" s="108"/>
      <c r="N18" s="108"/>
      <c r="O18" s="108"/>
    </row>
    <row r="19" spans="1:15" x14ac:dyDescent="0.2">
      <c r="A19" s="109"/>
      <c r="B19" s="110"/>
      <c r="C19" s="106"/>
      <c r="D19" s="107"/>
      <c r="E19" s="107"/>
      <c r="F19" s="106"/>
      <c r="G19" s="106"/>
      <c r="H19" s="106"/>
      <c r="I19" s="108"/>
      <c r="J19" s="108"/>
      <c r="K19" s="108"/>
      <c r="L19" s="108"/>
      <c r="M19" s="108"/>
      <c r="N19" s="108"/>
      <c r="O19" s="108"/>
    </row>
    <row r="20" spans="1:15" x14ac:dyDescent="0.2">
      <c r="A20" s="109"/>
      <c r="B20" s="110"/>
      <c r="C20" s="106"/>
      <c r="D20" s="107"/>
      <c r="E20" s="107"/>
      <c r="F20" s="106"/>
      <c r="G20" s="106"/>
      <c r="H20" s="106"/>
      <c r="I20" s="108"/>
      <c r="J20" s="108"/>
      <c r="K20" s="108"/>
      <c r="L20" s="108"/>
      <c r="M20" s="108"/>
      <c r="N20" s="108"/>
      <c r="O20" s="108"/>
    </row>
    <row r="21" spans="1:15" x14ac:dyDescent="0.2">
      <c r="A21" s="99"/>
      <c r="B21" s="103"/>
      <c r="C21" s="104"/>
      <c r="D21" s="105"/>
      <c r="E21" s="105"/>
      <c r="F21" s="104"/>
      <c r="G21" s="104"/>
      <c r="H21" s="104"/>
      <c r="I21" s="100"/>
      <c r="J21" s="100"/>
      <c r="K21" s="100"/>
      <c r="L21" s="100"/>
      <c r="M21" s="100"/>
      <c r="N21" s="100"/>
      <c r="O21" s="100"/>
    </row>
    <row r="22" spans="1:15" x14ac:dyDescent="0.2">
      <c r="A22" s="109"/>
      <c r="B22" s="110"/>
      <c r="C22" s="106"/>
      <c r="D22" s="107"/>
      <c r="E22" s="107"/>
      <c r="F22" s="106"/>
      <c r="G22" s="106"/>
      <c r="H22" s="106"/>
      <c r="I22" s="108"/>
      <c r="J22" s="108"/>
      <c r="K22" s="108"/>
      <c r="L22" s="108"/>
      <c r="M22" s="108"/>
      <c r="N22" s="108"/>
      <c r="O22" s="108"/>
    </row>
    <row r="23" spans="1:15" x14ac:dyDescent="0.2">
      <c r="A23" s="99"/>
      <c r="B23" s="103"/>
      <c r="C23" s="104"/>
      <c r="D23" s="105"/>
      <c r="E23" s="105"/>
      <c r="F23" s="104"/>
      <c r="G23" s="104"/>
      <c r="H23" s="104"/>
      <c r="I23" s="100"/>
      <c r="J23" s="100"/>
      <c r="K23" s="100"/>
      <c r="L23" s="100"/>
      <c r="M23" s="100"/>
      <c r="N23" s="100"/>
      <c r="O23" s="100"/>
    </row>
    <row r="24" spans="1:15" x14ac:dyDescent="0.2">
      <c r="A24" s="109"/>
      <c r="B24" s="110"/>
      <c r="C24" s="106"/>
      <c r="D24" s="107"/>
      <c r="E24" s="107"/>
      <c r="F24" s="106"/>
      <c r="G24" s="106"/>
      <c r="H24" s="106"/>
      <c r="I24" s="108"/>
      <c r="J24" s="108"/>
      <c r="K24" s="108"/>
      <c r="L24" s="108"/>
      <c r="M24" s="108"/>
      <c r="N24" s="108"/>
      <c r="O24" s="108"/>
    </row>
    <row r="25" spans="1:15" x14ac:dyDescent="0.2">
      <c r="A25" s="85"/>
      <c r="B25" s="85"/>
      <c r="C25" s="89"/>
      <c r="D25" s="90"/>
      <c r="E25" s="90"/>
      <c r="F25" s="89"/>
      <c r="G25" s="89"/>
      <c r="H25" s="89"/>
      <c r="I25" s="81"/>
      <c r="J25" s="81"/>
      <c r="K25" s="81"/>
      <c r="L25" s="81"/>
      <c r="M25" s="81"/>
      <c r="N25" s="81"/>
      <c r="O25" s="81"/>
    </row>
    <row r="26" spans="1:15" x14ac:dyDescent="0.2">
      <c r="A26" s="99"/>
      <c r="B26" s="103"/>
      <c r="C26" s="104"/>
      <c r="D26" s="105"/>
      <c r="E26" s="105"/>
      <c r="F26" s="104"/>
      <c r="G26" s="104"/>
      <c r="H26" s="104"/>
      <c r="I26" s="100"/>
      <c r="J26" s="100"/>
      <c r="K26" s="100"/>
      <c r="L26" s="100"/>
      <c r="M26" s="100"/>
      <c r="N26" s="100"/>
      <c r="O26" s="100"/>
    </row>
    <row r="27" spans="1:15" x14ac:dyDescent="0.2">
      <c r="A27" s="109"/>
      <c r="B27" s="110"/>
      <c r="C27" s="106"/>
      <c r="D27" s="107"/>
      <c r="E27" s="107"/>
      <c r="F27" s="106"/>
      <c r="G27" s="106"/>
      <c r="H27" s="106"/>
      <c r="I27" s="108"/>
      <c r="J27" s="108"/>
      <c r="K27" s="108"/>
      <c r="L27" s="108"/>
      <c r="M27" s="108"/>
      <c r="N27" s="108"/>
      <c r="O27" s="108"/>
    </row>
    <row r="28" spans="1:15" x14ac:dyDescent="0.2">
      <c r="A28" s="109"/>
      <c r="B28" s="110"/>
      <c r="C28" s="106"/>
      <c r="D28" s="107"/>
      <c r="E28" s="107"/>
      <c r="F28" s="106"/>
      <c r="G28" s="106"/>
      <c r="H28" s="106"/>
      <c r="I28" s="108"/>
      <c r="J28" s="108"/>
      <c r="K28" s="108"/>
      <c r="L28" s="108"/>
      <c r="M28" s="108"/>
      <c r="N28" s="108"/>
      <c r="O28" s="108"/>
    </row>
    <row r="29" spans="1:15" x14ac:dyDescent="0.2">
      <c r="A29" s="99"/>
      <c r="B29" s="103"/>
      <c r="C29" s="104"/>
      <c r="D29" s="105"/>
      <c r="E29" s="105"/>
      <c r="F29" s="104"/>
      <c r="G29" s="104"/>
      <c r="H29" s="104"/>
      <c r="I29" s="100"/>
      <c r="J29" s="100"/>
      <c r="K29" s="100"/>
      <c r="L29" s="100"/>
      <c r="M29" s="100"/>
      <c r="N29" s="100"/>
      <c r="O29" s="100"/>
    </row>
    <row r="30" spans="1:15" x14ac:dyDescent="0.2">
      <c r="A30" s="109"/>
      <c r="B30" s="110"/>
      <c r="C30" s="106"/>
      <c r="D30" s="107"/>
      <c r="E30" s="107"/>
      <c r="F30" s="106"/>
      <c r="G30" s="106"/>
      <c r="H30" s="106"/>
      <c r="I30" s="108"/>
      <c r="J30" s="108"/>
      <c r="K30" s="108"/>
      <c r="L30" s="108"/>
      <c r="M30" s="108"/>
      <c r="N30" s="108"/>
      <c r="O30" s="108"/>
    </row>
    <row r="31" spans="1:15" x14ac:dyDescent="0.2">
      <c r="A31" s="99"/>
      <c r="B31" s="103"/>
      <c r="C31" s="104"/>
      <c r="D31" s="105"/>
      <c r="E31" s="105"/>
      <c r="F31" s="104"/>
      <c r="G31" s="104"/>
      <c r="H31" s="104"/>
      <c r="I31" s="100"/>
      <c r="J31" s="100"/>
      <c r="K31" s="100"/>
      <c r="L31" s="100"/>
      <c r="M31" s="100"/>
      <c r="N31" s="100"/>
      <c r="O31" s="100"/>
    </row>
    <row r="32" spans="1:15" x14ac:dyDescent="0.2">
      <c r="A32" s="109"/>
      <c r="B32" s="110"/>
      <c r="C32" s="106"/>
      <c r="D32" s="107"/>
      <c r="E32" s="107"/>
      <c r="F32" s="106"/>
      <c r="G32" s="106"/>
      <c r="H32" s="106"/>
      <c r="I32" s="108"/>
      <c r="J32" s="108"/>
      <c r="K32" s="108"/>
      <c r="L32" s="108"/>
      <c r="M32" s="108"/>
      <c r="N32" s="108"/>
      <c r="O32" s="108"/>
    </row>
    <row r="33" spans="1:15" x14ac:dyDescent="0.2">
      <c r="A33" s="99"/>
      <c r="B33" s="103"/>
      <c r="C33" s="104"/>
      <c r="D33" s="105"/>
      <c r="E33" s="105"/>
      <c r="F33" s="104"/>
      <c r="G33" s="104"/>
      <c r="H33" s="104"/>
      <c r="I33" s="100"/>
      <c r="J33" s="100"/>
      <c r="K33" s="100"/>
      <c r="L33" s="100"/>
      <c r="M33" s="100"/>
      <c r="N33" s="100"/>
      <c r="O33" s="100"/>
    </row>
    <row r="34" spans="1:15" x14ac:dyDescent="0.2">
      <c r="A34" s="109"/>
      <c r="B34" s="110"/>
      <c r="C34" s="106"/>
      <c r="D34" s="107"/>
      <c r="E34" s="107"/>
      <c r="F34" s="106"/>
      <c r="G34" s="106"/>
      <c r="H34" s="106"/>
      <c r="I34" s="108"/>
      <c r="J34" s="108"/>
      <c r="K34" s="108"/>
      <c r="L34" s="108"/>
      <c r="M34" s="108"/>
      <c r="N34" s="108"/>
      <c r="O34" s="108"/>
    </row>
    <row r="35" spans="1:15" x14ac:dyDescent="0.2">
      <c r="A35" s="109"/>
      <c r="B35" s="110"/>
      <c r="C35" s="106"/>
      <c r="D35" s="107"/>
      <c r="E35" s="107"/>
      <c r="F35" s="106"/>
      <c r="G35" s="106"/>
      <c r="H35" s="106"/>
      <c r="I35" s="108"/>
      <c r="J35" s="108"/>
      <c r="K35" s="108"/>
      <c r="L35" s="108"/>
      <c r="M35" s="108"/>
      <c r="N35" s="108"/>
      <c r="O35" s="108"/>
    </row>
    <row r="36" spans="1:15" x14ac:dyDescent="0.2">
      <c r="A36" s="109"/>
      <c r="B36" s="110"/>
      <c r="C36" s="106"/>
      <c r="D36" s="107"/>
      <c r="E36" s="107"/>
      <c r="F36" s="106"/>
      <c r="G36" s="106"/>
      <c r="H36" s="106"/>
      <c r="I36" s="108"/>
      <c r="J36" s="108"/>
      <c r="K36" s="108"/>
      <c r="L36" s="108"/>
      <c r="M36" s="108"/>
      <c r="N36" s="108"/>
      <c r="O36" s="108"/>
    </row>
    <row r="37" spans="1:15" x14ac:dyDescent="0.2">
      <c r="A37" s="109"/>
      <c r="B37" s="110"/>
      <c r="C37" s="106"/>
      <c r="D37" s="107"/>
      <c r="E37" s="107"/>
      <c r="F37" s="106"/>
      <c r="G37" s="106"/>
      <c r="H37" s="106"/>
      <c r="I37" s="108"/>
      <c r="J37" s="108"/>
      <c r="K37" s="108"/>
      <c r="L37" s="108"/>
      <c r="M37" s="108"/>
      <c r="N37" s="108"/>
      <c r="O37" s="108"/>
    </row>
    <row r="38" spans="1:15" x14ac:dyDescent="0.2">
      <c r="A38" s="109"/>
      <c r="B38" s="110"/>
      <c r="C38" s="106"/>
      <c r="D38" s="107"/>
      <c r="E38" s="107"/>
      <c r="F38" s="106"/>
      <c r="G38" s="106"/>
      <c r="H38" s="106"/>
      <c r="I38" s="108"/>
      <c r="J38" s="108"/>
      <c r="K38" s="108"/>
      <c r="L38" s="108"/>
      <c r="M38" s="108"/>
      <c r="N38" s="108"/>
      <c r="O38" s="108"/>
    </row>
    <row r="39" spans="1:15" x14ac:dyDescent="0.2">
      <c r="A39" s="99"/>
      <c r="B39" s="103"/>
      <c r="C39" s="104"/>
      <c r="D39" s="105"/>
      <c r="E39" s="105"/>
      <c r="F39" s="104"/>
      <c r="G39" s="104"/>
      <c r="H39" s="104"/>
      <c r="I39" s="100"/>
      <c r="J39" s="100"/>
      <c r="K39" s="100"/>
      <c r="L39" s="100"/>
      <c r="M39" s="100"/>
      <c r="N39" s="100"/>
      <c r="O39" s="100"/>
    </row>
    <row r="40" spans="1:15" x14ac:dyDescent="0.2">
      <c r="A40" s="109"/>
      <c r="B40" s="110"/>
      <c r="C40" s="106"/>
      <c r="D40" s="107"/>
      <c r="E40" s="107"/>
      <c r="F40" s="106"/>
      <c r="G40" s="106"/>
      <c r="H40" s="106"/>
      <c r="I40" s="108"/>
      <c r="J40" s="108"/>
      <c r="K40" s="108"/>
      <c r="L40" s="108"/>
      <c r="M40" s="108"/>
      <c r="N40" s="108"/>
      <c r="O40" s="108"/>
    </row>
    <row r="41" spans="1:15" x14ac:dyDescent="0.2">
      <c r="A41" s="99"/>
      <c r="B41" s="103"/>
      <c r="C41" s="104"/>
      <c r="D41" s="105"/>
      <c r="E41" s="105"/>
      <c r="F41" s="104"/>
      <c r="G41" s="104"/>
      <c r="H41" s="104"/>
      <c r="I41" s="100"/>
      <c r="J41" s="100"/>
      <c r="K41" s="100"/>
      <c r="L41" s="100"/>
      <c r="M41" s="100"/>
      <c r="N41" s="100"/>
      <c r="O41" s="100"/>
    </row>
    <row r="42" spans="1:15" x14ac:dyDescent="0.2">
      <c r="A42" s="109"/>
      <c r="B42" s="110"/>
      <c r="C42" s="106"/>
      <c r="D42" s="107"/>
      <c r="E42" s="107"/>
      <c r="F42" s="106"/>
      <c r="G42" s="106"/>
      <c r="H42" s="106"/>
      <c r="I42" s="108"/>
      <c r="J42" s="108"/>
      <c r="K42" s="108"/>
      <c r="L42" s="108"/>
      <c r="M42" s="108"/>
      <c r="N42" s="108"/>
      <c r="O42" s="108"/>
    </row>
    <row r="43" spans="1:15" x14ac:dyDescent="0.2">
      <c r="A43" s="99"/>
      <c r="B43" s="103"/>
      <c r="C43" s="104"/>
      <c r="D43" s="104"/>
      <c r="E43" s="105"/>
      <c r="F43" s="104"/>
      <c r="G43" s="104"/>
      <c r="H43" s="104"/>
      <c r="I43" s="100"/>
      <c r="J43" s="100"/>
      <c r="K43" s="100"/>
      <c r="L43" s="100"/>
      <c r="M43" s="100"/>
      <c r="N43" s="100"/>
      <c r="O43" s="100"/>
    </row>
    <row r="44" spans="1:15" x14ac:dyDescent="0.2">
      <c r="A44" s="109"/>
      <c r="B44" s="110"/>
      <c r="C44" s="106"/>
      <c r="D44" s="106"/>
      <c r="E44" s="107"/>
      <c r="F44" s="106"/>
      <c r="G44" s="106"/>
      <c r="H44" s="106"/>
      <c r="I44" s="108"/>
      <c r="J44" s="108"/>
      <c r="K44" s="108"/>
      <c r="L44" s="108"/>
      <c r="M44" s="108"/>
      <c r="N44" s="108"/>
      <c r="O44" s="10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C8" sqref="C8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23"/>
      <c r="M1" s="123"/>
      <c r="N1" s="123"/>
      <c r="O1" s="123"/>
    </row>
    <row r="2" spans="1:15" ht="15.75" hidden="1" customHeight="1" x14ac:dyDescent="0.2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123"/>
      <c r="M2" s="123"/>
      <c r="N2" s="123"/>
      <c r="O2" s="123"/>
    </row>
    <row r="3" spans="1:15" ht="18" hidden="1" customHeight="1" x14ac:dyDescent="0.2">
      <c r="A3" s="133"/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23"/>
      <c r="M3" s="123"/>
      <c r="N3" s="123"/>
      <c r="O3" s="123"/>
    </row>
    <row r="4" spans="1:15" ht="18" x14ac:dyDescent="0.2">
      <c r="A4" s="133"/>
      <c r="B4" s="133"/>
      <c r="C4" s="133"/>
      <c r="D4" s="133"/>
      <c r="E4" s="133"/>
      <c r="F4" s="133"/>
      <c r="G4" s="133"/>
      <c r="H4" s="133"/>
      <c r="I4" s="134"/>
      <c r="J4" s="134"/>
      <c r="K4" s="134"/>
      <c r="L4" s="123"/>
      <c r="M4" s="123"/>
      <c r="N4" s="123"/>
      <c r="O4" s="123"/>
    </row>
    <row r="5" spans="1:15" ht="15.75" customHeight="1" x14ac:dyDescent="0.2">
      <c r="A5" s="248" t="s">
        <v>254</v>
      </c>
      <c r="B5" s="248"/>
      <c r="C5" s="248"/>
      <c r="D5" s="248"/>
      <c r="E5" s="248"/>
      <c r="F5" s="248"/>
      <c r="G5" s="248"/>
      <c r="H5" s="248"/>
      <c r="I5" s="38"/>
      <c r="J5" s="38"/>
      <c r="K5" s="38"/>
      <c r="L5" s="123"/>
      <c r="M5" s="123"/>
      <c r="N5" s="123"/>
      <c r="O5" s="123"/>
    </row>
    <row r="6" spans="1:15" ht="18" x14ac:dyDescent="0.2">
      <c r="A6" s="133"/>
      <c r="B6" s="133"/>
      <c r="C6" s="133"/>
      <c r="D6" s="133"/>
      <c r="E6" s="133"/>
      <c r="F6" s="133"/>
      <c r="G6" s="133"/>
      <c r="H6" s="133"/>
      <c r="I6" s="134"/>
      <c r="J6" s="134"/>
      <c r="K6" s="134"/>
      <c r="L6" s="123"/>
      <c r="M6" s="123"/>
      <c r="N6" s="123"/>
      <c r="O6" s="123"/>
    </row>
    <row r="7" spans="1:15" s="33" customFormat="1" ht="57" x14ac:dyDescent="0.25">
      <c r="A7" s="247" t="s">
        <v>3</v>
      </c>
      <c r="B7" s="247"/>
      <c r="C7" s="162" t="s">
        <v>576</v>
      </c>
      <c r="D7" s="162" t="s">
        <v>572</v>
      </c>
      <c r="E7" s="162" t="s">
        <v>573</v>
      </c>
      <c r="F7" s="162" t="s">
        <v>574</v>
      </c>
      <c r="G7" s="139" t="s">
        <v>260</v>
      </c>
      <c r="H7" s="139" t="s">
        <v>261</v>
      </c>
      <c r="I7" s="124"/>
      <c r="J7" s="124"/>
      <c r="K7" s="124"/>
      <c r="L7" s="124"/>
      <c r="M7" s="124"/>
      <c r="N7" s="124"/>
      <c r="O7" s="124"/>
    </row>
    <row r="8" spans="1:15" s="34" customFormat="1" x14ac:dyDescent="0.2">
      <c r="A8" s="246">
        <v>1</v>
      </c>
      <c r="B8" s="246"/>
      <c r="C8" s="140">
        <v>2</v>
      </c>
      <c r="D8" s="140">
        <v>3</v>
      </c>
      <c r="E8" s="140">
        <v>4.3333333333333304</v>
      </c>
      <c r="F8" s="140">
        <v>5.0833333333333304</v>
      </c>
      <c r="G8" s="140">
        <v>6</v>
      </c>
      <c r="H8" s="140">
        <v>7</v>
      </c>
      <c r="I8" s="127"/>
      <c r="J8" s="127"/>
      <c r="K8" s="127"/>
      <c r="L8" s="127"/>
      <c r="M8" s="125"/>
      <c r="N8" s="125"/>
      <c r="O8" s="125"/>
    </row>
    <row r="9" spans="1:15" ht="15" customHeight="1" x14ac:dyDescent="0.2">
      <c r="A9" s="129" t="s">
        <v>256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28"/>
      <c r="J9" s="128"/>
      <c r="K9" s="128"/>
      <c r="L9" s="128"/>
      <c r="M9" s="126"/>
      <c r="N9" s="126"/>
      <c r="O9" s="126"/>
    </row>
    <row r="10" spans="1:15" x14ac:dyDescent="0.2">
      <c r="A10" s="211" t="s">
        <v>77</v>
      </c>
      <c r="B10" s="212" t="s">
        <v>258</v>
      </c>
      <c r="C10" s="190">
        <f>+C11+C14</f>
        <v>0</v>
      </c>
      <c r="D10" s="191">
        <f>+D11+D14</f>
        <v>0</v>
      </c>
      <c r="E10" s="191">
        <f>+E11+E14</f>
        <v>0</v>
      </c>
      <c r="F10" s="190">
        <f>+F11+F14</f>
        <v>0</v>
      </c>
      <c r="G10" s="213" t="e">
        <f t="shared" ref="G10" si="0">+F10/C10*100</f>
        <v>#DIV/0!</v>
      </c>
      <c r="H10" s="213" t="e">
        <f t="shared" ref="H10" si="1">+F10/E10*100</f>
        <v>#DIV/0!</v>
      </c>
      <c r="I10" s="148"/>
      <c r="J10" s="148"/>
      <c r="K10" s="148"/>
      <c r="L10" s="148"/>
      <c r="M10" s="166"/>
      <c r="N10" s="166"/>
      <c r="O10" s="166"/>
    </row>
    <row r="11" spans="1:15" x14ac:dyDescent="0.2">
      <c r="A11" s="205" t="s">
        <v>79</v>
      </c>
      <c r="B11" s="206" t="s">
        <v>497</v>
      </c>
      <c r="C11" s="209">
        <f>+C12</f>
        <v>0</v>
      </c>
      <c r="D11" s="217"/>
      <c r="E11" s="217"/>
      <c r="F11" s="209">
        <f>+F12</f>
        <v>0</v>
      </c>
      <c r="G11" s="209" t="e">
        <f t="shared" ref="G11:G36" si="2">+F11/C11*100</f>
        <v>#DIV/0!</v>
      </c>
      <c r="H11" s="209" t="e">
        <f t="shared" ref="H11:H36" si="3">+F11/E11*100</f>
        <v>#DIV/0!</v>
      </c>
      <c r="I11" s="154"/>
      <c r="J11" s="154"/>
      <c r="K11" s="154"/>
      <c r="L11" s="154"/>
      <c r="M11" s="169"/>
      <c r="N11" s="169"/>
      <c r="O11" s="169"/>
    </row>
    <row r="12" spans="1:15" x14ac:dyDescent="0.2">
      <c r="A12" s="204" t="s">
        <v>498</v>
      </c>
      <c r="B12" s="180" t="s">
        <v>499</v>
      </c>
      <c r="C12" s="207">
        <f>+C13</f>
        <v>0</v>
      </c>
      <c r="D12" s="208"/>
      <c r="E12" s="208"/>
      <c r="F12" s="207">
        <f t="shared" ref="F12" si="4">+F13</f>
        <v>0</v>
      </c>
      <c r="G12" s="178" t="e">
        <f t="shared" si="2"/>
        <v>#DIV/0!</v>
      </c>
      <c r="H12" s="178" t="e">
        <f t="shared" si="3"/>
        <v>#DIV/0!</v>
      </c>
      <c r="I12" s="154"/>
      <c r="J12" s="154"/>
      <c r="K12" s="154"/>
      <c r="L12" s="154"/>
      <c r="M12" s="169"/>
      <c r="N12" s="169"/>
      <c r="O12" s="169"/>
    </row>
    <row r="13" spans="1:15" ht="25.5" x14ac:dyDescent="0.2">
      <c r="A13" s="141" t="s">
        <v>500</v>
      </c>
      <c r="B13" s="138" t="s">
        <v>501</v>
      </c>
      <c r="C13" s="135"/>
      <c r="D13" s="208"/>
      <c r="E13" s="208"/>
      <c r="F13" s="174"/>
      <c r="G13" s="174" t="e">
        <f t="shared" si="2"/>
        <v>#DIV/0!</v>
      </c>
      <c r="H13" s="174" t="e">
        <f t="shared" si="3"/>
        <v>#DIV/0!</v>
      </c>
      <c r="I13" s="136"/>
      <c r="J13" s="136"/>
      <c r="K13" s="136"/>
      <c r="L13" s="136"/>
      <c r="M13" s="137"/>
      <c r="N13" s="137"/>
      <c r="O13" s="137"/>
    </row>
    <row r="14" spans="1:15" x14ac:dyDescent="0.2">
      <c r="A14" s="205" t="s">
        <v>502</v>
      </c>
      <c r="B14" s="206" t="s">
        <v>503</v>
      </c>
      <c r="C14" s="209">
        <f>+C15</f>
        <v>0</v>
      </c>
      <c r="D14" s="217"/>
      <c r="E14" s="217"/>
      <c r="F14" s="209">
        <f>+F15</f>
        <v>0</v>
      </c>
      <c r="G14" s="209" t="e">
        <f t="shared" si="2"/>
        <v>#DIV/0!</v>
      </c>
      <c r="H14" s="209" t="e">
        <f t="shared" si="3"/>
        <v>#DIV/0!</v>
      </c>
      <c r="I14" s="154"/>
      <c r="J14" s="154"/>
      <c r="K14" s="154"/>
      <c r="L14" s="154"/>
      <c r="M14" s="169"/>
      <c r="N14" s="169"/>
      <c r="O14" s="169"/>
    </row>
    <row r="15" spans="1:15" ht="25.5" x14ac:dyDescent="0.2">
      <c r="A15" s="204" t="s">
        <v>504</v>
      </c>
      <c r="B15" s="180" t="s">
        <v>505</v>
      </c>
      <c r="C15" s="207">
        <f>+C16</f>
        <v>0</v>
      </c>
      <c r="D15" s="208"/>
      <c r="E15" s="208"/>
      <c r="F15" s="207">
        <f t="shared" ref="F15" si="5">+F16</f>
        <v>0</v>
      </c>
      <c r="G15" s="178" t="e">
        <f t="shared" si="2"/>
        <v>#DIV/0!</v>
      </c>
      <c r="H15" s="178" t="e">
        <f t="shared" si="3"/>
        <v>#DIV/0!</v>
      </c>
      <c r="I15" s="154"/>
      <c r="J15" s="154"/>
      <c r="K15" s="154"/>
      <c r="L15" s="154"/>
      <c r="M15" s="169"/>
      <c r="N15" s="169"/>
      <c r="O15" s="169"/>
    </row>
    <row r="16" spans="1:15" ht="25.5" x14ac:dyDescent="0.2">
      <c r="A16" s="141" t="s">
        <v>506</v>
      </c>
      <c r="B16" s="138" t="s">
        <v>507</v>
      </c>
      <c r="C16" s="135"/>
      <c r="D16" s="208"/>
      <c r="E16" s="208"/>
      <c r="F16" s="174"/>
      <c r="G16" s="174" t="e">
        <f t="shared" si="2"/>
        <v>#DIV/0!</v>
      </c>
      <c r="H16" s="174" t="e">
        <f t="shared" si="3"/>
        <v>#DIV/0!</v>
      </c>
      <c r="I16" s="136"/>
      <c r="J16" s="136"/>
      <c r="K16" s="136"/>
      <c r="L16" s="136"/>
      <c r="M16" s="137"/>
      <c r="N16" s="137"/>
      <c r="O16" s="137"/>
    </row>
    <row r="17" spans="1:15" x14ac:dyDescent="0.2">
      <c r="A17" s="211" t="s">
        <v>62</v>
      </c>
      <c r="B17" s="212" t="s">
        <v>509</v>
      </c>
      <c r="C17" s="190">
        <f>+C18+C27+C32</f>
        <v>0</v>
      </c>
      <c r="D17" s="191">
        <f>+D18+D27+D32</f>
        <v>0</v>
      </c>
      <c r="E17" s="191">
        <f>+E18+E27+E32</f>
        <v>0</v>
      </c>
      <c r="F17" s="190">
        <f>+F18+F27+F32</f>
        <v>0</v>
      </c>
      <c r="G17" s="213" t="e">
        <f t="shared" si="2"/>
        <v>#DIV/0!</v>
      </c>
      <c r="H17" s="213" t="e">
        <f t="shared" si="3"/>
        <v>#DIV/0!</v>
      </c>
      <c r="I17" s="131"/>
      <c r="J17" s="131"/>
      <c r="K17" s="131"/>
      <c r="L17" s="131"/>
      <c r="M17" s="130"/>
      <c r="N17" s="130"/>
      <c r="O17" s="130"/>
    </row>
    <row r="18" spans="1:15" x14ac:dyDescent="0.2">
      <c r="A18" s="205" t="s">
        <v>64</v>
      </c>
      <c r="B18" s="206" t="s">
        <v>510</v>
      </c>
      <c r="C18" s="214">
        <f>+C19+C22+C24</f>
        <v>0</v>
      </c>
      <c r="D18" s="217"/>
      <c r="E18" s="217"/>
      <c r="F18" s="214">
        <f>+F19+F22+F24</f>
        <v>0</v>
      </c>
      <c r="G18" s="209" t="e">
        <f t="shared" si="2"/>
        <v>#DIV/0!</v>
      </c>
      <c r="H18" s="209" t="e">
        <f t="shared" si="3"/>
        <v>#DIV/0!</v>
      </c>
      <c r="I18" s="154"/>
      <c r="J18" s="154"/>
      <c r="K18" s="154"/>
      <c r="L18" s="154"/>
      <c r="M18" s="169"/>
      <c r="N18" s="169"/>
      <c r="O18" s="169"/>
    </row>
    <row r="19" spans="1:15" ht="25.5" x14ac:dyDescent="0.2">
      <c r="A19" s="204">
        <v>512</v>
      </c>
      <c r="B19" s="180" t="s">
        <v>553</v>
      </c>
      <c r="C19" s="207">
        <f>+C20+C21</f>
        <v>0</v>
      </c>
      <c r="D19" s="208"/>
      <c r="E19" s="208"/>
      <c r="F19" s="207">
        <f>+F20+F21</f>
        <v>0</v>
      </c>
      <c r="G19" s="207" t="e">
        <f t="shared" ref="G19:G26" si="6">+F19/C19*100</f>
        <v>#DIV/0!</v>
      </c>
      <c r="H19" s="207" t="e">
        <f t="shared" ref="H19:H26" si="7">+F19/E19*100</f>
        <v>#DIV/0!</v>
      </c>
      <c r="I19" s="154"/>
      <c r="J19" s="154"/>
      <c r="K19" s="154"/>
      <c r="L19" s="154"/>
      <c r="M19" s="169"/>
      <c r="N19" s="169"/>
      <c r="O19" s="169"/>
    </row>
    <row r="20" spans="1:15" ht="25.5" x14ac:dyDescent="0.2">
      <c r="A20" s="172">
        <v>5121</v>
      </c>
      <c r="B20" s="170" t="s">
        <v>554</v>
      </c>
      <c r="C20" s="173"/>
      <c r="D20" s="208"/>
      <c r="E20" s="208"/>
      <c r="F20" s="174"/>
      <c r="G20" s="174" t="e">
        <f t="shared" si="6"/>
        <v>#DIV/0!</v>
      </c>
      <c r="H20" s="174" t="e">
        <f t="shared" si="7"/>
        <v>#DIV/0!</v>
      </c>
      <c r="I20" s="154"/>
      <c r="J20" s="154"/>
      <c r="K20" s="154"/>
      <c r="L20" s="154"/>
      <c r="M20" s="169"/>
      <c r="N20" s="169"/>
      <c r="O20" s="169"/>
    </row>
    <row r="21" spans="1:15" ht="25.5" x14ac:dyDescent="0.2">
      <c r="A21" s="172">
        <v>5122</v>
      </c>
      <c r="B21" s="170" t="s">
        <v>555</v>
      </c>
      <c r="C21" s="173"/>
      <c r="D21" s="208"/>
      <c r="E21" s="208"/>
      <c r="F21" s="174"/>
      <c r="G21" s="174" t="e">
        <f t="shared" si="6"/>
        <v>#DIV/0!</v>
      </c>
      <c r="H21" s="174" t="e">
        <f t="shared" si="7"/>
        <v>#DIV/0!</v>
      </c>
      <c r="I21" s="154"/>
      <c r="J21" s="154"/>
      <c r="K21" s="154"/>
      <c r="L21" s="154"/>
      <c r="M21" s="169"/>
      <c r="N21" s="169"/>
      <c r="O21" s="169"/>
    </row>
    <row r="22" spans="1:15" x14ac:dyDescent="0.2">
      <c r="A22" s="204">
        <v>514</v>
      </c>
      <c r="B22" s="180" t="s">
        <v>556</v>
      </c>
      <c r="C22" s="207">
        <f>+C23</f>
        <v>0</v>
      </c>
      <c r="D22" s="208"/>
      <c r="E22" s="208"/>
      <c r="F22" s="207">
        <f t="shared" ref="F22" si="8">+F23</f>
        <v>0</v>
      </c>
      <c r="G22" s="207" t="e">
        <f t="shared" si="6"/>
        <v>#DIV/0!</v>
      </c>
      <c r="H22" s="207" t="e">
        <f t="shared" si="7"/>
        <v>#DIV/0!</v>
      </c>
      <c r="I22" s="154"/>
      <c r="J22" s="154"/>
      <c r="K22" s="154"/>
      <c r="L22" s="154"/>
      <c r="M22" s="169"/>
      <c r="N22" s="169"/>
      <c r="O22" s="169"/>
    </row>
    <row r="23" spans="1:15" x14ac:dyDescent="0.2">
      <c r="A23" s="172">
        <v>5141</v>
      </c>
      <c r="B23" s="170" t="s">
        <v>557</v>
      </c>
      <c r="C23" s="173"/>
      <c r="D23" s="208"/>
      <c r="E23" s="208"/>
      <c r="F23" s="174"/>
      <c r="G23" s="174" t="e">
        <f t="shared" si="6"/>
        <v>#DIV/0!</v>
      </c>
      <c r="H23" s="174" t="e">
        <f t="shared" si="7"/>
        <v>#DIV/0!</v>
      </c>
      <c r="I23" s="154"/>
      <c r="J23" s="154"/>
      <c r="K23" s="154"/>
      <c r="L23" s="154"/>
      <c r="M23" s="169"/>
      <c r="N23" s="169"/>
      <c r="O23" s="169"/>
    </row>
    <row r="24" spans="1:15" x14ac:dyDescent="0.2">
      <c r="A24" s="204">
        <v>518</v>
      </c>
      <c r="B24" s="180" t="s">
        <v>558</v>
      </c>
      <c r="C24" s="207">
        <f>+C25+C26</f>
        <v>0</v>
      </c>
      <c r="D24" s="208"/>
      <c r="E24" s="208"/>
      <c r="F24" s="207">
        <f>+F25+F26</f>
        <v>0</v>
      </c>
      <c r="G24" s="207" t="e">
        <f t="shared" si="6"/>
        <v>#DIV/0!</v>
      </c>
      <c r="H24" s="207" t="e">
        <f t="shared" si="7"/>
        <v>#DIV/0!</v>
      </c>
      <c r="I24" s="154"/>
      <c r="J24" s="154"/>
      <c r="K24" s="154"/>
      <c r="L24" s="154"/>
      <c r="M24" s="169"/>
      <c r="N24" s="169"/>
      <c r="O24" s="169"/>
    </row>
    <row r="25" spans="1:15" ht="25.5" x14ac:dyDescent="0.2">
      <c r="A25" s="172">
        <v>5181</v>
      </c>
      <c r="B25" s="170" t="s">
        <v>559</v>
      </c>
      <c r="C25" s="173"/>
      <c r="D25" s="208"/>
      <c r="E25" s="208"/>
      <c r="F25" s="174"/>
      <c r="G25" s="174" t="e">
        <f t="shared" si="6"/>
        <v>#DIV/0!</v>
      </c>
      <c r="H25" s="174" t="e">
        <f t="shared" si="7"/>
        <v>#DIV/0!</v>
      </c>
      <c r="I25" s="154"/>
      <c r="J25" s="154"/>
      <c r="K25" s="154"/>
      <c r="L25" s="154"/>
      <c r="M25" s="169"/>
      <c r="N25" s="169"/>
      <c r="O25" s="169"/>
    </row>
    <row r="26" spans="1:15" x14ac:dyDescent="0.2">
      <c r="A26" s="172">
        <v>5183</v>
      </c>
      <c r="B26" s="170" t="s">
        <v>560</v>
      </c>
      <c r="C26" s="173"/>
      <c r="D26" s="208"/>
      <c r="E26" s="208"/>
      <c r="F26" s="174"/>
      <c r="G26" s="174" t="e">
        <f t="shared" si="6"/>
        <v>#DIV/0!</v>
      </c>
      <c r="H26" s="174" t="e">
        <f t="shared" si="7"/>
        <v>#DIV/0!</v>
      </c>
      <c r="I26" s="154"/>
      <c r="J26" s="154"/>
      <c r="K26" s="154"/>
      <c r="L26" s="154"/>
      <c r="M26" s="169"/>
      <c r="N26" s="169"/>
      <c r="O26" s="169"/>
    </row>
    <row r="27" spans="1:15" x14ac:dyDescent="0.2">
      <c r="A27" s="205" t="s">
        <v>511</v>
      </c>
      <c r="B27" s="206" t="s">
        <v>512</v>
      </c>
      <c r="C27" s="214">
        <f>+C28+C30</f>
        <v>0</v>
      </c>
      <c r="D27" s="217"/>
      <c r="E27" s="217"/>
      <c r="F27" s="214">
        <f>+F28+F30</f>
        <v>0</v>
      </c>
      <c r="G27" s="209" t="e">
        <f t="shared" si="2"/>
        <v>#DIV/0!</v>
      </c>
      <c r="H27" s="209" t="e">
        <f t="shared" si="3"/>
        <v>#DIV/0!</v>
      </c>
      <c r="I27" s="154"/>
      <c r="J27" s="154"/>
      <c r="K27" s="154"/>
      <c r="L27" s="154"/>
      <c r="M27" s="169"/>
      <c r="N27" s="169"/>
      <c r="O27" s="169"/>
    </row>
    <row r="28" spans="1:15" ht="25.5" x14ac:dyDescent="0.2">
      <c r="A28" s="204" t="s">
        <v>513</v>
      </c>
      <c r="B28" s="180" t="s">
        <v>514</v>
      </c>
      <c r="C28" s="207">
        <f>+C29</f>
        <v>0</v>
      </c>
      <c r="D28" s="208"/>
      <c r="E28" s="208"/>
      <c r="F28" s="207">
        <f t="shared" ref="F28" si="9">+F29</f>
        <v>0</v>
      </c>
      <c r="G28" s="178" t="e">
        <f t="shared" si="2"/>
        <v>#DIV/0!</v>
      </c>
      <c r="H28" s="178" t="e">
        <f t="shared" si="3"/>
        <v>#DIV/0!</v>
      </c>
      <c r="I28" s="154"/>
      <c r="J28" s="154"/>
      <c r="K28" s="154"/>
      <c r="L28" s="154"/>
      <c r="M28" s="169"/>
      <c r="N28" s="169"/>
      <c r="O28" s="169"/>
    </row>
    <row r="29" spans="1:15" ht="25.5" x14ac:dyDescent="0.2">
      <c r="A29" s="141" t="s">
        <v>515</v>
      </c>
      <c r="B29" s="138" t="s">
        <v>514</v>
      </c>
      <c r="C29" s="142"/>
      <c r="D29" s="208"/>
      <c r="E29" s="208"/>
      <c r="F29" s="174"/>
      <c r="G29" s="174" t="e">
        <f t="shared" si="2"/>
        <v>#DIV/0!</v>
      </c>
      <c r="H29" s="174" t="e">
        <f t="shared" si="3"/>
        <v>#DIV/0!</v>
      </c>
      <c r="I29" s="136"/>
      <c r="J29" s="136"/>
      <c r="K29" s="136"/>
      <c r="L29" s="136"/>
      <c r="M29" s="137"/>
      <c r="N29" s="137"/>
      <c r="O29" s="137"/>
    </row>
    <row r="30" spans="1:15" ht="25.5" x14ac:dyDescent="0.2">
      <c r="A30" s="204" t="s">
        <v>516</v>
      </c>
      <c r="B30" s="180" t="s">
        <v>517</v>
      </c>
      <c r="C30" s="207">
        <f>+C31</f>
        <v>0</v>
      </c>
      <c r="D30" s="208"/>
      <c r="E30" s="208"/>
      <c r="F30" s="207">
        <f t="shared" ref="F30" si="10">+F31</f>
        <v>0</v>
      </c>
      <c r="G30" s="178" t="e">
        <f t="shared" si="2"/>
        <v>#DIV/0!</v>
      </c>
      <c r="H30" s="178" t="e">
        <f t="shared" si="3"/>
        <v>#DIV/0!</v>
      </c>
      <c r="I30" s="154"/>
      <c r="J30" s="154"/>
      <c r="K30" s="154"/>
      <c r="L30" s="154"/>
      <c r="M30" s="169"/>
      <c r="N30" s="169"/>
      <c r="O30" s="169"/>
    </row>
    <row r="31" spans="1:15" ht="25.5" x14ac:dyDescent="0.2">
      <c r="A31" s="141" t="s">
        <v>518</v>
      </c>
      <c r="B31" s="138" t="s">
        <v>519</v>
      </c>
      <c r="C31" s="135"/>
      <c r="D31" s="208"/>
      <c r="E31" s="208"/>
      <c r="F31" s="174"/>
      <c r="G31" s="174" t="e">
        <f t="shared" si="2"/>
        <v>#DIV/0!</v>
      </c>
      <c r="H31" s="174" t="e">
        <f t="shared" si="3"/>
        <v>#DIV/0!</v>
      </c>
      <c r="I31" s="136"/>
      <c r="J31" s="136"/>
      <c r="K31" s="136"/>
      <c r="L31" s="136"/>
      <c r="M31" s="137"/>
      <c r="N31" s="137"/>
      <c r="O31" s="137"/>
    </row>
    <row r="32" spans="1:15" x14ac:dyDescent="0.2">
      <c r="A32" s="205" t="s">
        <v>520</v>
      </c>
      <c r="B32" s="206" t="s">
        <v>521</v>
      </c>
      <c r="C32" s="209">
        <f>+C33+C35</f>
        <v>0</v>
      </c>
      <c r="D32" s="217"/>
      <c r="E32" s="217"/>
      <c r="F32" s="209">
        <f>+F33+F35</f>
        <v>0</v>
      </c>
      <c r="G32" s="209" t="e">
        <f>+F32/C32*100</f>
        <v>#DIV/0!</v>
      </c>
      <c r="H32" s="209" t="e">
        <f t="shared" si="3"/>
        <v>#DIV/0!</v>
      </c>
      <c r="I32" s="136"/>
      <c r="J32" s="136"/>
      <c r="K32" s="136"/>
      <c r="L32" s="136"/>
      <c r="M32" s="137"/>
      <c r="N32" s="137"/>
      <c r="O32" s="137"/>
    </row>
    <row r="33" spans="1:15" ht="25.5" x14ac:dyDescent="0.2">
      <c r="A33" s="204" t="s">
        <v>522</v>
      </c>
      <c r="B33" s="180" t="s">
        <v>523</v>
      </c>
      <c r="C33" s="207">
        <f>+C34</f>
        <v>0</v>
      </c>
      <c r="D33" s="208"/>
      <c r="E33" s="208"/>
      <c r="F33" s="207">
        <f t="shared" ref="F33" si="11">+F34</f>
        <v>0</v>
      </c>
      <c r="G33" s="178" t="e">
        <f t="shared" si="2"/>
        <v>#DIV/0!</v>
      </c>
      <c r="H33" s="178" t="e">
        <f t="shared" si="3"/>
        <v>#DIV/0!</v>
      </c>
      <c r="I33" s="136"/>
      <c r="J33" s="136"/>
      <c r="K33" s="136"/>
      <c r="L33" s="136"/>
      <c r="M33" s="137"/>
      <c r="N33" s="137"/>
      <c r="O33" s="137"/>
    </row>
    <row r="34" spans="1:15" ht="25.5" x14ac:dyDescent="0.2">
      <c r="A34" s="141" t="s">
        <v>524</v>
      </c>
      <c r="B34" s="138" t="s">
        <v>525</v>
      </c>
      <c r="C34" s="135"/>
      <c r="D34" s="208"/>
      <c r="E34" s="208"/>
      <c r="F34" s="174"/>
      <c r="G34" s="174" t="e">
        <f t="shared" si="2"/>
        <v>#DIV/0!</v>
      </c>
      <c r="H34" s="174" t="e">
        <f t="shared" si="3"/>
        <v>#DIV/0!</v>
      </c>
      <c r="I34" s="137"/>
      <c r="J34" s="137"/>
      <c r="K34" s="137"/>
      <c r="L34" s="137"/>
      <c r="M34" s="137"/>
      <c r="N34" s="137"/>
      <c r="O34" s="137"/>
    </row>
    <row r="35" spans="1:15" ht="25.5" x14ac:dyDescent="0.2">
      <c r="A35" s="204" t="s">
        <v>526</v>
      </c>
      <c r="B35" s="180" t="s">
        <v>527</v>
      </c>
      <c r="C35" s="207">
        <f>+C36</f>
        <v>0</v>
      </c>
      <c r="D35" s="208"/>
      <c r="E35" s="208"/>
      <c r="F35" s="207">
        <f t="shared" ref="F35" si="12">+F36</f>
        <v>0</v>
      </c>
      <c r="G35" s="207" t="e">
        <f t="shared" si="2"/>
        <v>#DIV/0!</v>
      </c>
      <c r="H35" s="207" t="e">
        <f t="shared" si="3"/>
        <v>#DIV/0!</v>
      </c>
      <c r="I35" s="137"/>
      <c r="J35" s="137"/>
      <c r="K35" s="137"/>
      <c r="L35" s="137"/>
      <c r="M35" s="137"/>
      <c r="N35" s="137"/>
      <c r="O35" s="137"/>
    </row>
    <row r="36" spans="1:15" ht="25.5" x14ac:dyDescent="0.2">
      <c r="A36" s="141" t="s">
        <v>528</v>
      </c>
      <c r="B36" s="138" t="s">
        <v>529</v>
      </c>
      <c r="C36" s="135"/>
      <c r="D36" s="208"/>
      <c r="E36" s="208"/>
      <c r="F36" s="174"/>
      <c r="G36" s="174" t="e">
        <f t="shared" si="2"/>
        <v>#DIV/0!</v>
      </c>
      <c r="H36" s="174" t="e">
        <f t="shared" si="3"/>
        <v>#DIV/0!</v>
      </c>
      <c r="I36" s="137"/>
      <c r="J36" s="137"/>
      <c r="K36" s="137"/>
      <c r="L36" s="137"/>
      <c r="M36" s="137"/>
      <c r="N36" s="137"/>
      <c r="O36" s="13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C7" sqref="C7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43"/>
      <c r="M1" s="143"/>
      <c r="N1" s="143"/>
      <c r="O1" s="143"/>
    </row>
    <row r="2" spans="1:15" ht="15.75" hidden="1" customHeight="1" x14ac:dyDescent="0.2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143"/>
      <c r="M2" s="143"/>
      <c r="N2" s="143"/>
      <c r="O2" s="143"/>
    </row>
    <row r="3" spans="1:15" ht="18" hidden="1" customHeight="1" x14ac:dyDescent="0.2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43"/>
      <c r="M3" s="143"/>
      <c r="N3" s="143"/>
      <c r="O3" s="143"/>
    </row>
    <row r="4" spans="1:15" ht="18" x14ac:dyDescent="0.2">
      <c r="A4" s="150"/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43"/>
      <c r="M4" s="143"/>
      <c r="N4" s="143"/>
      <c r="O4" s="143"/>
    </row>
    <row r="5" spans="1:15" ht="15.75" customHeight="1" x14ac:dyDescent="0.2">
      <c r="A5" s="248" t="s">
        <v>259</v>
      </c>
      <c r="B5" s="248"/>
      <c r="C5" s="248"/>
      <c r="D5" s="248"/>
      <c r="E5" s="248"/>
      <c r="F5" s="248"/>
      <c r="G5" s="248"/>
      <c r="H5" s="248"/>
      <c r="I5" s="38"/>
      <c r="J5" s="38"/>
      <c r="K5" s="38"/>
      <c r="L5" s="143"/>
      <c r="M5" s="143"/>
      <c r="N5" s="143"/>
      <c r="O5" s="143"/>
    </row>
    <row r="6" spans="1:15" ht="18" x14ac:dyDescent="0.2">
      <c r="A6" s="150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43"/>
      <c r="M6" s="143"/>
      <c r="N6" s="143"/>
      <c r="O6" s="143"/>
    </row>
    <row r="7" spans="1:15" s="33" customFormat="1" ht="57" x14ac:dyDescent="0.25">
      <c r="A7" s="247" t="s">
        <v>3</v>
      </c>
      <c r="B7" s="247"/>
      <c r="C7" s="162" t="s">
        <v>576</v>
      </c>
      <c r="D7" s="162" t="s">
        <v>572</v>
      </c>
      <c r="E7" s="162" t="s">
        <v>573</v>
      </c>
      <c r="F7" s="162" t="s">
        <v>574</v>
      </c>
      <c r="G7" s="157" t="s">
        <v>260</v>
      </c>
      <c r="H7" s="157" t="s">
        <v>261</v>
      </c>
      <c r="I7" s="144"/>
      <c r="J7" s="144"/>
      <c r="K7" s="144"/>
      <c r="L7" s="144"/>
      <c r="M7" s="144"/>
      <c r="N7" s="144"/>
      <c r="O7" s="144"/>
    </row>
    <row r="8" spans="1:15" s="34" customFormat="1" x14ac:dyDescent="0.2">
      <c r="A8" s="246">
        <v>1</v>
      </c>
      <c r="B8" s="246"/>
      <c r="C8" s="158">
        <v>2</v>
      </c>
      <c r="D8" s="158">
        <v>3</v>
      </c>
      <c r="E8" s="158">
        <v>4.3333333333333304</v>
      </c>
      <c r="F8" s="158">
        <v>5.0833333333333304</v>
      </c>
      <c r="G8" s="158">
        <v>6</v>
      </c>
      <c r="H8" s="158">
        <v>7</v>
      </c>
      <c r="I8" s="146"/>
      <c r="J8" s="146"/>
      <c r="K8" s="146"/>
      <c r="L8" s="146"/>
      <c r="M8" s="145"/>
      <c r="N8" s="145"/>
      <c r="O8" s="145"/>
    </row>
    <row r="9" spans="1:15" ht="12.75" customHeight="1" x14ac:dyDescent="0.2">
      <c r="A9" s="159" t="s">
        <v>256</v>
      </c>
      <c r="B9" s="159" t="s">
        <v>26</v>
      </c>
      <c r="C9" s="160" t="s">
        <v>28</v>
      </c>
      <c r="D9" s="160" t="s">
        <v>28</v>
      </c>
      <c r="E9" s="160" t="s">
        <v>28</v>
      </c>
      <c r="F9" s="160" t="s">
        <v>28</v>
      </c>
      <c r="G9" s="160" t="s">
        <v>26</v>
      </c>
      <c r="H9" s="160" t="s">
        <v>26</v>
      </c>
      <c r="I9" s="154"/>
      <c r="J9" s="154"/>
      <c r="K9" s="154"/>
      <c r="L9" s="154"/>
      <c r="M9" s="155"/>
      <c r="N9" s="155"/>
      <c r="O9" s="155"/>
    </row>
    <row r="10" spans="1:15" x14ac:dyDescent="0.2">
      <c r="A10" s="205" t="s">
        <v>257</v>
      </c>
      <c r="B10" s="206" t="s">
        <v>26</v>
      </c>
      <c r="C10" s="209">
        <f t="shared" ref="C10:F11" si="0">+C11</f>
        <v>0</v>
      </c>
      <c r="D10" s="210">
        <f t="shared" si="0"/>
        <v>0</v>
      </c>
      <c r="E10" s="210">
        <f t="shared" si="0"/>
        <v>0</v>
      </c>
      <c r="F10" s="209">
        <f t="shared" si="0"/>
        <v>0</v>
      </c>
      <c r="G10" s="209" t="e">
        <f t="shared" ref="G10:G19" si="1">+F10/C10*100</f>
        <v>#DIV/0!</v>
      </c>
      <c r="H10" s="209" t="e">
        <f t="shared" ref="H10:H19" si="2">+F10/E10*100</f>
        <v>#DIV/0!</v>
      </c>
      <c r="I10" s="154"/>
      <c r="J10" s="154"/>
      <c r="K10" s="154"/>
      <c r="L10" s="154"/>
      <c r="M10" s="169"/>
      <c r="N10" s="169"/>
      <c r="O10" s="169"/>
    </row>
    <row r="11" spans="1:15" x14ac:dyDescent="0.2">
      <c r="A11" s="204" t="s">
        <v>57</v>
      </c>
      <c r="B11" s="180" t="s">
        <v>58</v>
      </c>
      <c r="C11" s="207">
        <f t="shared" si="0"/>
        <v>0</v>
      </c>
      <c r="D11" s="208">
        <f t="shared" si="0"/>
        <v>0</v>
      </c>
      <c r="E11" s="208">
        <f t="shared" si="0"/>
        <v>0</v>
      </c>
      <c r="F11" s="207">
        <f t="shared" si="0"/>
        <v>0</v>
      </c>
      <c r="G11" s="207" t="e">
        <f t="shared" si="1"/>
        <v>#DIV/0!</v>
      </c>
      <c r="H11" s="207" t="e">
        <f t="shared" si="2"/>
        <v>#DIV/0!</v>
      </c>
      <c r="I11" s="154"/>
      <c r="J11" s="154"/>
      <c r="K11" s="154"/>
      <c r="L11" s="154"/>
      <c r="M11" s="169"/>
      <c r="N11" s="169"/>
      <c r="O11" s="169"/>
    </row>
    <row r="12" spans="1:15" x14ac:dyDescent="0.2">
      <c r="A12" s="172" t="s">
        <v>60</v>
      </c>
      <c r="B12" s="156" t="s">
        <v>61</v>
      </c>
      <c r="C12" s="152"/>
      <c r="D12" s="153"/>
      <c r="E12" s="153"/>
      <c r="F12" s="152"/>
      <c r="G12" s="174" t="e">
        <f t="shared" si="1"/>
        <v>#DIV/0!</v>
      </c>
      <c r="H12" s="174" t="e">
        <f t="shared" si="2"/>
        <v>#DIV/0!</v>
      </c>
      <c r="I12" s="154"/>
      <c r="J12" s="154"/>
      <c r="K12" s="154"/>
      <c r="L12" s="154"/>
      <c r="M12" s="155"/>
      <c r="N12" s="155"/>
      <c r="O12" s="155"/>
    </row>
    <row r="13" spans="1:15" x14ac:dyDescent="0.2">
      <c r="A13" s="205" t="s">
        <v>508</v>
      </c>
      <c r="B13" s="206" t="s">
        <v>26</v>
      </c>
      <c r="C13" s="209">
        <f>+C14+C16+C18</f>
        <v>0</v>
      </c>
      <c r="D13" s="210">
        <f>+D14+D16+D18</f>
        <v>0</v>
      </c>
      <c r="E13" s="210">
        <f>+E14+E16+E18</f>
        <v>0</v>
      </c>
      <c r="F13" s="209">
        <f>+F14+F16+F18</f>
        <v>0</v>
      </c>
      <c r="G13" s="209" t="e">
        <f t="shared" si="1"/>
        <v>#DIV/0!</v>
      </c>
      <c r="H13" s="209" t="e">
        <f t="shared" si="2"/>
        <v>#DIV/0!</v>
      </c>
      <c r="I13" s="154"/>
      <c r="J13" s="154"/>
      <c r="K13" s="154"/>
      <c r="L13" s="154"/>
      <c r="M13" s="169"/>
      <c r="N13" s="169"/>
      <c r="O13" s="169"/>
    </row>
    <row r="14" spans="1:15" x14ac:dyDescent="0.2">
      <c r="A14" s="204" t="s">
        <v>81</v>
      </c>
      <c r="B14" s="180" t="s">
        <v>485</v>
      </c>
      <c r="C14" s="207">
        <f>+C15</f>
        <v>0</v>
      </c>
      <c r="D14" s="208">
        <f>+D15</f>
        <v>0</v>
      </c>
      <c r="E14" s="208">
        <f>+E15</f>
        <v>0</v>
      </c>
      <c r="F14" s="207">
        <f>+F15</f>
        <v>0</v>
      </c>
      <c r="G14" s="207" t="e">
        <f t="shared" si="1"/>
        <v>#DIV/0!</v>
      </c>
      <c r="H14" s="207" t="e">
        <f t="shared" si="2"/>
        <v>#DIV/0!</v>
      </c>
      <c r="I14" s="154"/>
      <c r="J14" s="154"/>
      <c r="K14" s="154"/>
      <c r="L14" s="154"/>
      <c r="M14" s="169"/>
      <c r="N14" s="169"/>
      <c r="O14" s="169"/>
    </row>
    <row r="15" spans="1:15" x14ac:dyDescent="0.2">
      <c r="A15" s="172" t="s">
        <v>83</v>
      </c>
      <c r="B15" s="156" t="s">
        <v>485</v>
      </c>
      <c r="C15" s="152"/>
      <c r="D15" s="153"/>
      <c r="E15" s="153"/>
      <c r="F15" s="152"/>
      <c r="G15" s="174" t="e">
        <f t="shared" si="1"/>
        <v>#DIV/0!</v>
      </c>
      <c r="H15" s="174" t="e">
        <f t="shared" si="2"/>
        <v>#DIV/0!</v>
      </c>
      <c r="I15" s="155"/>
      <c r="J15" s="155"/>
      <c r="K15" s="155"/>
      <c r="L15" s="155"/>
      <c r="M15" s="155"/>
      <c r="N15" s="155"/>
      <c r="O15" s="155"/>
    </row>
    <row r="16" spans="1:15" x14ac:dyDescent="0.2">
      <c r="A16" s="204" t="s">
        <v>57</v>
      </c>
      <c r="B16" s="180" t="s">
        <v>58</v>
      </c>
      <c r="C16" s="207">
        <f>+C17</f>
        <v>0</v>
      </c>
      <c r="D16" s="208">
        <f>+D17</f>
        <v>0</v>
      </c>
      <c r="E16" s="208">
        <f>+E17</f>
        <v>0</v>
      </c>
      <c r="F16" s="207">
        <f>+F17</f>
        <v>0</v>
      </c>
      <c r="G16" s="207" t="e">
        <f t="shared" si="1"/>
        <v>#DIV/0!</v>
      </c>
      <c r="H16" s="207" t="e">
        <f t="shared" si="2"/>
        <v>#DIV/0!</v>
      </c>
      <c r="I16" s="154"/>
      <c r="J16" s="154"/>
      <c r="K16" s="154"/>
      <c r="L16" s="154"/>
      <c r="M16" s="169"/>
      <c r="N16" s="169"/>
      <c r="O16" s="169"/>
    </row>
    <row r="17" spans="1:15" x14ac:dyDescent="0.2">
      <c r="A17" s="172" t="s">
        <v>60</v>
      </c>
      <c r="B17" s="156" t="s">
        <v>61</v>
      </c>
      <c r="C17" s="152"/>
      <c r="D17" s="153"/>
      <c r="E17" s="153"/>
      <c r="F17" s="152"/>
      <c r="G17" s="174" t="e">
        <f t="shared" si="1"/>
        <v>#DIV/0!</v>
      </c>
      <c r="H17" s="174" t="e">
        <f t="shared" si="2"/>
        <v>#DIV/0!</v>
      </c>
      <c r="I17" s="155"/>
      <c r="J17" s="155"/>
      <c r="K17" s="155"/>
      <c r="L17" s="155"/>
      <c r="M17" s="155"/>
      <c r="N17" s="155"/>
      <c r="O17" s="155"/>
    </row>
    <row r="18" spans="1:15" x14ac:dyDescent="0.2">
      <c r="A18" s="204" t="s">
        <v>62</v>
      </c>
      <c r="B18" s="180" t="s">
        <v>63</v>
      </c>
      <c r="C18" s="207">
        <f>+C19</f>
        <v>0</v>
      </c>
      <c r="D18" s="208">
        <f>+D19</f>
        <v>0</v>
      </c>
      <c r="E18" s="208">
        <f>+E19</f>
        <v>0</v>
      </c>
      <c r="F18" s="207">
        <f>+F19</f>
        <v>0</v>
      </c>
      <c r="G18" s="207" t="e">
        <f t="shared" si="1"/>
        <v>#DIV/0!</v>
      </c>
      <c r="H18" s="207" t="e">
        <f t="shared" si="2"/>
        <v>#DIV/0!</v>
      </c>
      <c r="I18" s="154"/>
      <c r="J18" s="154"/>
      <c r="K18" s="154"/>
      <c r="L18" s="154"/>
      <c r="M18" s="169"/>
      <c r="N18" s="169"/>
      <c r="O18" s="169"/>
    </row>
    <row r="19" spans="1:15" x14ac:dyDescent="0.2">
      <c r="A19" s="172" t="s">
        <v>75</v>
      </c>
      <c r="B19" s="156" t="s">
        <v>76</v>
      </c>
      <c r="C19" s="152"/>
      <c r="D19" s="153"/>
      <c r="E19" s="153"/>
      <c r="F19" s="152"/>
      <c r="G19" s="174" t="e">
        <f t="shared" si="1"/>
        <v>#DIV/0!</v>
      </c>
      <c r="H19" s="174" t="e">
        <f t="shared" si="2"/>
        <v>#DIV/0!</v>
      </c>
      <c r="I19" s="155"/>
      <c r="J19" s="155"/>
      <c r="K19" s="155"/>
      <c r="L19" s="155"/>
      <c r="M19" s="155"/>
      <c r="N19" s="155"/>
      <c r="O19" s="15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F5BAE-F6E2-4760-9DE9-B2093D600E67}">
  <dimension ref="A1:F129"/>
  <sheetViews>
    <sheetView workbookViewId="0">
      <selection activeCell="D14" sqref="D14"/>
    </sheetView>
  </sheetViews>
  <sheetFormatPr defaultRowHeight="15" x14ac:dyDescent="0.25"/>
  <cols>
    <col min="1" max="1" width="16" customWidth="1"/>
    <col min="2" max="2" width="55.28515625" customWidth="1"/>
    <col min="3" max="5" width="13" customWidth="1"/>
    <col min="6" max="6" width="13.28515625" customWidth="1"/>
  </cols>
  <sheetData>
    <row r="1" spans="1:6" ht="15.75" x14ac:dyDescent="0.25">
      <c r="A1" s="249" t="s">
        <v>577</v>
      </c>
      <c r="B1" s="249" t="s">
        <v>578</v>
      </c>
    </row>
    <row r="3" spans="1:6" ht="18.75" x14ac:dyDescent="0.3">
      <c r="A3" s="250" t="s">
        <v>530</v>
      </c>
      <c r="B3" s="250"/>
      <c r="C3" s="250"/>
      <c r="D3" s="250"/>
      <c r="E3" s="250"/>
      <c r="F3" s="250"/>
    </row>
    <row r="4" spans="1:6" ht="18.75" x14ac:dyDescent="0.3">
      <c r="A4" s="250" t="s">
        <v>531</v>
      </c>
      <c r="B4" s="250"/>
      <c r="C4" s="250"/>
      <c r="D4" s="250"/>
      <c r="E4" s="250"/>
      <c r="F4" s="250"/>
    </row>
    <row r="5" spans="1:6" ht="18.75" x14ac:dyDescent="0.3">
      <c r="A5" s="251"/>
      <c r="B5" s="251"/>
      <c r="C5" s="251"/>
      <c r="D5" s="251"/>
      <c r="E5" s="251"/>
      <c r="F5" s="251"/>
    </row>
    <row r="7" spans="1:6" ht="56.25" x14ac:dyDescent="0.25">
      <c r="A7" s="252" t="s">
        <v>3</v>
      </c>
      <c r="B7" s="253"/>
      <c r="C7" s="254" t="s">
        <v>572</v>
      </c>
      <c r="D7" s="254" t="s">
        <v>573</v>
      </c>
      <c r="E7" s="254" t="s">
        <v>579</v>
      </c>
      <c r="F7" s="254" t="s">
        <v>261</v>
      </c>
    </row>
    <row r="8" spans="1:6" x14ac:dyDescent="0.25">
      <c r="A8" s="255">
        <v>1</v>
      </c>
      <c r="B8" s="256"/>
      <c r="C8" s="257">
        <v>2</v>
      </c>
      <c r="D8" s="257">
        <v>3</v>
      </c>
      <c r="E8" s="257">
        <v>4</v>
      </c>
      <c r="F8" s="257">
        <v>5</v>
      </c>
    </row>
    <row r="9" spans="1:6" x14ac:dyDescent="0.25">
      <c r="A9" s="258" t="s">
        <v>580</v>
      </c>
      <c r="B9" s="259" t="s">
        <v>581</v>
      </c>
      <c r="C9" s="260">
        <f t="shared" ref="C9:E10" si="0">SUM(C10)</f>
        <v>1974056</v>
      </c>
      <c r="D9" s="260">
        <f t="shared" si="0"/>
        <v>2004737.72</v>
      </c>
      <c r="E9" s="261">
        <f t="shared" si="0"/>
        <v>2002771.2200000002</v>
      </c>
      <c r="F9" s="260">
        <f>E9/D9*100</f>
        <v>99.901907367712923</v>
      </c>
    </row>
    <row r="10" spans="1:6" x14ac:dyDescent="0.25">
      <c r="A10" s="262" t="s">
        <v>532</v>
      </c>
      <c r="B10" s="263" t="s">
        <v>533</v>
      </c>
      <c r="C10" s="264">
        <f t="shared" si="0"/>
        <v>1974056</v>
      </c>
      <c r="D10" s="264">
        <f t="shared" si="0"/>
        <v>2004737.72</v>
      </c>
      <c r="E10" s="265">
        <f t="shared" si="0"/>
        <v>2002771.2200000002</v>
      </c>
      <c r="F10" s="264">
        <f t="shared" ref="F10:F14" si="1">E10/D10*100</f>
        <v>99.901907367712923</v>
      </c>
    </row>
    <row r="11" spans="1:6" ht="33.75" x14ac:dyDescent="0.25">
      <c r="A11" s="266" t="s">
        <v>534</v>
      </c>
      <c r="B11" s="267" t="s">
        <v>535</v>
      </c>
      <c r="C11" s="268">
        <f>SUM(C12,C22,C33,C38)</f>
        <v>1974056</v>
      </c>
      <c r="D11" s="268">
        <f>SUM(D12,D22,D33,D38)</f>
        <v>2004737.72</v>
      </c>
      <c r="E11" s="269">
        <f>SUM(E12,E22,E33,E38)</f>
        <v>2002771.2200000002</v>
      </c>
      <c r="F11" s="268">
        <f t="shared" si="1"/>
        <v>99.901907367712923</v>
      </c>
    </row>
    <row r="12" spans="1:6" x14ac:dyDescent="0.25">
      <c r="A12" s="270" t="s">
        <v>536</v>
      </c>
      <c r="B12" s="271" t="s">
        <v>537</v>
      </c>
      <c r="C12" s="260">
        <f>SUM(C13)</f>
        <v>1448456</v>
      </c>
      <c r="D12" s="260">
        <f t="shared" ref="D12:F12" si="2">SUM(D13)</f>
        <v>1520691</v>
      </c>
      <c r="E12" s="261">
        <f t="shared" si="2"/>
        <v>1520687.4400000002</v>
      </c>
      <c r="F12" s="260">
        <f t="shared" si="2"/>
        <v>99.999765895898648</v>
      </c>
    </row>
    <row r="13" spans="1:6" x14ac:dyDescent="0.25">
      <c r="A13" s="272" t="s">
        <v>56</v>
      </c>
      <c r="B13" s="273" t="s">
        <v>55</v>
      </c>
      <c r="C13" s="268">
        <f>SUM(C14:C21)</f>
        <v>1448456</v>
      </c>
      <c r="D13" s="268">
        <f>SUM(D14:D21)</f>
        <v>1520691</v>
      </c>
      <c r="E13" s="269">
        <f>SUM(E14,E18)</f>
        <v>1520687.4400000002</v>
      </c>
      <c r="F13" s="268">
        <f t="shared" si="1"/>
        <v>99.999765895898648</v>
      </c>
    </row>
    <row r="14" spans="1:6" x14ac:dyDescent="0.25">
      <c r="A14" s="274" t="s">
        <v>83</v>
      </c>
      <c r="B14" s="275" t="s">
        <v>84</v>
      </c>
      <c r="C14" s="276">
        <v>1426453</v>
      </c>
      <c r="D14" s="276">
        <v>1500663</v>
      </c>
      <c r="E14" s="277">
        <f>SUM(E15:E17)</f>
        <v>1500660.8900000001</v>
      </c>
      <c r="F14" s="276">
        <f t="shared" si="1"/>
        <v>99.999859395480541</v>
      </c>
    </row>
    <row r="15" spans="1:6" x14ac:dyDescent="0.25">
      <c r="A15" s="278">
        <v>3111</v>
      </c>
      <c r="B15" s="279" t="s">
        <v>88</v>
      </c>
      <c r="C15" s="280"/>
      <c r="D15" s="280"/>
      <c r="E15" s="281">
        <v>1242482.32</v>
      </c>
      <c r="F15" s="280"/>
    </row>
    <row r="16" spans="1:6" x14ac:dyDescent="0.25">
      <c r="A16" s="278">
        <v>3121</v>
      </c>
      <c r="B16" s="279" t="s">
        <v>92</v>
      </c>
      <c r="C16" s="280"/>
      <c r="D16" s="280"/>
      <c r="E16" s="281">
        <v>53169.1</v>
      </c>
      <c r="F16" s="280"/>
    </row>
    <row r="17" spans="1:6" x14ac:dyDescent="0.25">
      <c r="A17" s="278">
        <v>3132</v>
      </c>
      <c r="B17" s="279" t="s">
        <v>97</v>
      </c>
      <c r="C17" s="280"/>
      <c r="D17" s="280"/>
      <c r="E17" s="281">
        <v>205009.47</v>
      </c>
      <c r="F17" s="280"/>
    </row>
    <row r="18" spans="1:6" x14ac:dyDescent="0.25">
      <c r="A18" s="274" t="s">
        <v>98</v>
      </c>
      <c r="B18" s="275" t="s">
        <v>99</v>
      </c>
      <c r="C18" s="276">
        <v>22003</v>
      </c>
      <c r="D18" s="276">
        <v>20028</v>
      </c>
      <c r="E18" s="277">
        <f>SUM(E19:E21)</f>
        <v>20026.55</v>
      </c>
      <c r="F18" s="276">
        <f>E18/D18*100</f>
        <v>99.99276013580986</v>
      </c>
    </row>
    <row r="19" spans="1:6" x14ac:dyDescent="0.25">
      <c r="A19" s="278">
        <v>3212</v>
      </c>
      <c r="B19" s="279" t="s">
        <v>105</v>
      </c>
      <c r="C19" s="280"/>
      <c r="D19" s="280"/>
      <c r="E19" s="281">
        <v>12862.55</v>
      </c>
      <c r="F19" s="280"/>
    </row>
    <row r="20" spans="1:6" x14ac:dyDescent="0.25">
      <c r="A20" s="278">
        <v>3236</v>
      </c>
      <c r="B20" s="279" t="s">
        <v>135</v>
      </c>
      <c r="C20" s="280"/>
      <c r="D20" s="280"/>
      <c r="E20" s="281">
        <v>2560</v>
      </c>
      <c r="F20" s="280"/>
    </row>
    <row r="21" spans="1:6" x14ac:dyDescent="0.25">
      <c r="A21" s="278">
        <v>3295</v>
      </c>
      <c r="B21" s="279" t="s">
        <v>156</v>
      </c>
      <c r="C21" s="280"/>
      <c r="D21" s="280"/>
      <c r="E21" s="281">
        <v>4604</v>
      </c>
      <c r="F21" s="280"/>
    </row>
    <row r="22" spans="1:6" x14ac:dyDescent="0.25">
      <c r="A22" s="270" t="s">
        <v>538</v>
      </c>
      <c r="B22" s="271" t="s">
        <v>539</v>
      </c>
      <c r="C22" s="260">
        <f>SUM(C23)</f>
        <v>0</v>
      </c>
      <c r="D22" s="260">
        <f t="shared" ref="D22:F22" si="3">SUM(D23)</f>
        <v>0</v>
      </c>
      <c r="E22" s="261">
        <f t="shared" si="3"/>
        <v>0</v>
      </c>
      <c r="F22" s="260" t="e">
        <f t="shared" si="3"/>
        <v>#DIV/0!</v>
      </c>
    </row>
    <row r="23" spans="1:6" x14ac:dyDescent="0.25">
      <c r="A23" s="282" t="s">
        <v>56</v>
      </c>
      <c r="B23" s="283" t="s">
        <v>55</v>
      </c>
      <c r="C23" s="264">
        <f>SUM(C24:C31)</f>
        <v>0</v>
      </c>
      <c r="D23" s="264">
        <f>SUM(D24:D31)</f>
        <v>0</v>
      </c>
      <c r="E23" s="265">
        <f>SUM(E24,E28,E31)</f>
        <v>0</v>
      </c>
      <c r="F23" s="264" t="e">
        <f t="shared" ref="F23:F34" si="4">E23/D23*100</f>
        <v>#DIV/0!</v>
      </c>
    </row>
    <row r="24" spans="1:6" x14ac:dyDescent="0.25">
      <c r="A24" s="274" t="s">
        <v>83</v>
      </c>
      <c r="B24" s="275" t="s">
        <v>84</v>
      </c>
      <c r="C24" s="276">
        <v>0</v>
      </c>
      <c r="D24" s="276">
        <v>0</v>
      </c>
      <c r="E24" s="277">
        <f>SUM(E25:E27)</f>
        <v>0</v>
      </c>
      <c r="F24" s="276" t="e">
        <f t="shared" si="4"/>
        <v>#DIV/0!</v>
      </c>
    </row>
    <row r="25" spans="1:6" x14ac:dyDescent="0.25">
      <c r="A25" s="278">
        <v>3111</v>
      </c>
      <c r="B25" s="279" t="s">
        <v>88</v>
      </c>
      <c r="C25" s="280"/>
      <c r="D25" s="280"/>
      <c r="E25" s="281">
        <v>0</v>
      </c>
      <c r="F25" s="280"/>
    </row>
    <row r="26" spans="1:6" x14ac:dyDescent="0.25">
      <c r="A26" s="278">
        <v>3132</v>
      </c>
      <c r="B26" s="279" t="s">
        <v>97</v>
      </c>
      <c r="C26" s="280"/>
      <c r="D26" s="280"/>
      <c r="E26" s="281">
        <v>0</v>
      </c>
      <c r="F26" s="280"/>
    </row>
    <row r="27" spans="1:6" x14ac:dyDescent="0.25">
      <c r="A27" s="278">
        <v>3133</v>
      </c>
      <c r="B27" s="279" t="s">
        <v>380</v>
      </c>
      <c r="C27" s="280"/>
      <c r="D27" s="280"/>
      <c r="E27" s="281">
        <v>0</v>
      </c>
      <c r="F27" s="280"/>
    </row>
    <row r="28" spans="1:6" x14ac:dyDescent="0.25">
      <c r="A28" s="274">
        <v>32</v>
      </c>
      <c r="B28" s="275" t="s">
        <v>99</v>
      </c>
      <c r="C28" s="276">
        <v>0</v>
      </c>
      <c r="D28" s="276">
        <v>0</v>
      </c>
      <c r="E28" s="277">
        <f>SUM(E29:E30)</f>
        <v>0</v>
      </c>
      <c r="F28" s="276" t="e">
        <f t="shared" si="4"/>
        <v>#DIV/0!</v>
      </c>
    </row>
    <row r="29" spans="1:6" x14ac:dyDescent="0.25">
      <c r="A29" s="278">
        <v>3295</v>
      </c>
      <c r="B29" s="279" t="s">
        <v>156</v>
      </c>
      <c r="C29" s="280"/>
      <c r="D29" s="280"/>
      <c r="E29" s="281">
        <v>0</v>
      </c>
      <c r="F29" s="280"/>
    </row>
    <row r="30" spans="1:6" x14ac:dyDescent="0.25">
      <c r="A30" s="278">
        <v>3296</v>
      </c>
      <c r="B30" s="279" t="s">
        <v>158</v>
      </c>
      <c r="C30" s="280"/>
      <c r="D30" s="280"/>
      <c r="E30" s="281">
        <v>0</v>
      </c>
      <c r="F30" s="280"/>
    </row>
    <row r="31" spans="1:6" x14ac:dyDescent="0.25">
      <c r="A31" s="274">
        <v>34</v>
      </c>
      <c r="B31" s="275" t="s">
        <v>161</v>
      </c>
      <c r="C31" s="276">
        <v>0</v>
      </c>
      <c r="D31" s="276">
        <v>0</v>
      </c>
      <c r="E31" s="277">
        <f>SUM(E32)</f>
        <v>0</v>
      </c>
      <c r="F31" s="276" t="e">
        <f t="shared" si="4"/>
        <v>#DIV/0!</v>
      </c>
    </row>
    <row r="32" spans="1:6" x14ac:dyDescent="0.25">
      <c r="A32" s="278">
        <v>3433</v>
      </c>
      <c r="B32" s="279" t="s">
        <v>392</v>
      </c>
      <c r="C32" s="280"/>
      <c r="D32" s="280"/>
      <c r="E32" s="281">
        <v>0</v>
      </c>
      <c r="F32" s="280"/>
    </row>
    <row r="33" spans="1:6" x14ac:dyDescent="0.25">
      <c r="A33" s="270" t="s">
        <v>540</v>
      </c>
      <c r="B33" s="271" t="s">
        <v>541</v>
      </c>
      <c r="C33" s="260">
        <f>SUM(C34)</f>
        <v>4530</v>
      </c>
      <c r="D33" s="260">
        <f t="shared" ref="D33:E33" si="5">SUM(D34)</f>
        <v>4838.72</v>
      </c>
      <c r="E33" s="261">
        <f t="shared" si="5"/>
        <v>4838.72</v>
      </c>
      <c r="F33" s="260">
        <f t="shared" si="4"/>
        <v>100</v>
      </c>
    </row>
    <row r="34" spans="1:6" x14ac:dyDescent="0.25">
      <c r="A34" s="282" t="s">
        <v>75</v>
      </c>
      <c r="B34" s="283" t="s">
        <v>76</v>
      </c>
      <c r="C34" s="264">
        <f t="shared" ref="C34:D34" si="6">SUM(C35)</f>
        <v>4530</v>
      </c>
      <c r="D34" s="264">
        <f t="shared" si="6"/>
        <v>4838.72</v>
      </c>
      <c r="E34" s="265">
        <f>SUM(E35)</f>
        <v>4838.72</v>
      </c>
      <c r="F34" s="264">
        <f t="shared" si="4"/>
        <v>100</v>
      </c>
    </row>
    <row r="35" spans="1:6" x14ac:dyDescent="0.25">
      <c r="A35" s="274" t="s">
        <v>98</v>
      </c>
      <c r="B35" s="275" t="s">
        <v>99</v>
      </c>
      <c r="C35" s="276">
        <v>4530</v>
      </c>
      <c r="D35" s="276">
        <v>4838.72</v>
      </c>
      <c r="E35" s="277">
        <f>SUM(E36+E37)</f>
        <v>4838.72</v>
      </c>
      <c r="F35" s="276">
        <f>E35/D35*100</f>
        <v>100</v>
      </c>
    </row>
    <row r="36" spans="1:6" x14ac:dyDescent="0.25">
      <c r="A36" s="278">
        <v>3213</v>
      </c>
      <c r="B36" s="279" t="s">
        <v>107</v>
      </c>
      <c r="C36" s="280"/>
      <c r="D36" s="280"/>
      <c r="E36" s="281">
        <v>4160</v>
      </c>
      <c r="F36" s="280"/>
    </row>
    <row r="37" spans="1:6" x14ac:dyDescent="0.25">
      <c r="A37" s="278">
        <v>3221</v>
      </c>
      <c r="B37" s="279" t="s">
        <v>113</v>
      </c>
      <c r="C37" s="280"/>
      <c r="D37" s="280"/>
      <c r="E37" s="281">
        <v>678.72</v>
      </c>
      <c r="F37" s="280"/>
    </row>
    <row r="38" spans="1:6" x14ac:dyDescent="0.25">
      <c r="A38" s="270" t="s">
        <v>542</v>
      </c>
      <c r="B38" s="271" t="s">
        <v>543</v>
      </c>
      <c r="C38" s="260">
        <f>SUM(C39,C63,C100,C127)</f>
        <v>521070</v>
      </c>
      <c r="D38" s="260">
        <f>SUM(D39,D63,D100,D127)</f>
        <v>479208</v>
      </c>
      <c r="E38" s="261">
        <f>SUM(E39,E63,E100,E127)</f>
        <v>477245.05999999994</v>
      </c>
      <c r="F38" s="260">
        <f>E38/D38*100</f>
        <v>99.590378290846544</v>
      </c>
    </row>
    <row r="39" spans="1:6" x14ac:dyDescent="0.25">
      <c r="A39" s="282" t="s">
        <v>83</v>
      </c>
      <c r="B39" s="283" t="s">
        <v>485</v>
      </c>
      <c r="C39" s="264">
        <f>SUM(C40:C60)</f>
        <v>18960</v>
      </c>
      <c r="D39" s="264">
        <f>SUM(D40:D60)</f>
        <v>27100</v>
      </c>
      <c r="E39" s="265">
        <f>SUM(E40,E42,E55,E58,E60)</f>
        <v>26805.920000000002</v>
      </c>
      <c r="F39" s="264">
        <f>E39/D39*100</f>
        <v>98.914833948339492</v>
      </c>
    </row>
    <row r="40" spans="1:6" x14ac:dyDescent="0.25">
      <c r="A40" s="274" t="s">
        <v>83</v>
      </c>
      <c r="B40" s="275" t="s">
        <v>84</v>
      </c>
      <c r="C40" s="276">
        <v>140</v>
      </c>
      <c r="D40" s="276">
        <v>3780</v>
      </c>
      <c r="E40" s="277">
        <f>SUM(E41)</f>
        <v>3780</v>
      </c>
      <c r="F40" s="276">
        <f t="shared" ref="F40:F60" si="7">E40/D40*100</f>
        <v>100</v>
      </c>
    </row>
    <row r="41" spans="1:6" x14ac:dyDescent="0.25">
      <c r="A41" s="278">
        <v>3121</v>
      </c>
      <c r="B41" s="279" t="s">
        <v>92</v>
      </c>
      <c r="C41" s="280"/>
      <c r="D41" s="280"/>
      <c r="E41" s="281">
        <v>3780</v>
      </c>
      <c r="F41" s="280"/>
    </row>
    <row r="42" spans="1:6" x14ac:dyDescent="0.25">
      <c r="A42" s="274" t="s">
        <v>98</v>
      </c>
      <c r="B42" s="275" t="s">
        <v>99</v>
      </c>
      <c r="C42" s="276">
        <v>11355</v>
      </c>
      <c r="D42" s="276">
        <v>15965</v>
      </c>
      <c r="E42" s="277">
        <f>SUM(E43:E54)</f>
        <v>15675.59</v>
      </c>
      <c r="F42" s="276">
        <f t="shared" si="7"/>
        <v>98.18722204823051</v>
      </c>
    </row>
    <row r="43" spans="1:6" x14ac:dyDescent="0.25">
      <c r="A43" s="278">
        <v>3221</v>
      </c>
      <c r="B43" s="279" t="s">
        <v>113</v>
      </c>
      <c r="C43" s="280"/>
      <c r="D43" s="280"/>
      <c r="E43" s="281">
        <v>461.82</v>
      </c>
      <c r="F43" s="280"/>
    </row>
    <row r="44" spans="1:6" x14ac:dyDescent="0.25">
      <c r="A44" s="278">
        <v>3223</v>
      </c>
      <c r="B44" s="279" t="s">
        <v>115</v>
      </c>
      <c r="C44" s="280"/>
      <c r="D44" s="280"/>
      <c r="E44" s="281">
        <v>6855.35</v>
      </c>
      <c r="F44" s="280"/>
    </row>
    <row r="45" spans="1:6" x14ac:dyDescent="0.25">
      <c r="A45" s="278">
        <v>3224</v>
      </c>
      <c r="B45" s="279" t="s">
        <v>117</v>
      </c>
      <c r="C45" s="280"/>
      <c r="D45" s="280"/>
      <c r="E45" s="281">
        <v>314.02999999999997</v>
      </c>
      <c r="F45" s="280"/>
    </row>
    <row r="46" spans="1:6" x14ac:dyDescent="0.25">
      <c r="A46" s="278">
        <v>3225</v>
      </c>
      <c r="B46" s="279" t="s">
        <v>119</v>
      </c>
      <c r="C46" s="280"/>
      <c r="D46" s="280"/>
      <c r="E46" s="281">
        <v>1656.41</v>
      </c>
      <c r="F46" s="280"/>
    </row>
    <row r="47" spans="1:6" x14ac:dyDescent="0.25">
      <c r="A47" s="278">
        <v>3232</v>
      </c>
      <c r="B47" s="279" t="s">
        <v>127</v>
      </c>
      <c r="C47" s="280"/>
      <c r="D47" s="280"/>
      <c r="E47" s="281">
        <v>437.45</v>
      </c>
      <c r="F47" s="280"/>
    </row>
    <row r="48" spans="1:6" x14ac:dyDescent="0.25">
      <c r="A48" s="278">
        <v>3233</v>
      </c>
      <c r="B48" s="279" t="s">
        <v>129</v>
      </c>
      <c r="C48" s="280"/>
      <c r="D48" s="280"/>
      <c r="E48" s="281">
        <v>463.5</v>
      </c>
      <c r="F48" s="280"/>
    </row>
    <row r="49" spans="1:6" x14ac:dyDescent="0.25">
      <c r="A49" s="278">
        <v>3234</v>
      </c>
      <c r="B49" s="279" t="s">
        <v>131</v>
      </c>
      <c r="C49" s="280"/>
      <c r="D49" s="280"/>
      <c r="E49" s="281">
        <v>402.81</v>
      </c>
      <c r="F49" s="280"/>
    </row>
    <row r="50" spans="1:6" x14ac:dyDescent="0.25">
      <c r="A50" s="278">
        <v>3238</v>
      </c>
      <c r="B50" s="279" t="s">
        <v>139</v>
      </c>
      <c r="C50" s="280"/>
      <c r="D50" s="280"/>
      <c r="E50" s="281">
        <v>15</v>
      </c>
      <c r="F50" s="280"/>
    </row>
    <row r="51" spans="1:6" x14ac:dyDescent="0.25">
      <c r="A51" s="278">
        <v>3239</v>
      </c>
      <c r="B51" s="279" t="s">
        <v>141</v>
      </c>
      <c r="C51" s="280"/>
      <c r="D51" s="280"/>
      <c r="E51" s="281">
        <v>140.25</v>
      </c>
      <c r="F51" s="280"/>
    </row>
    <row r="52" spans="1:6" x14ac:dyDescent="0.25">
      <c r="A52" s="278">
        <v>3292</v>
      </c>
      <c r="B52" s="279" t="s">
        <v>150</v>
      </c>
      <c r="C52" s="280"/>
      <c r="D52" s="280"/>
      <c r="E52" s="281">
        <v>309.61</v>
      </c>
      <c r="F52" s="280"/>
    </row>
    <row r="53" spans="1:6" x14ac:dyDescent="0.25">
      <c r="A53" s="278">
        <v>3293</v>
      </c>
      <c r="B53" s="279" t="s">
        <v>152</v>
      </c>
      <c r="C53" s="280"/>
      <c r="D53" s="280"/>
      <c r="E53" s="281">
        <v>3218.57</v>
      </c>
      <c r="F53" s="280"/>
    </row>
    <row r="54" spans="1:6" x14ac:dyDescent="0.25">
      <c r="A54" s="278">
        <v>3299</v>
      </c>
      <c r="B54" s="279" t="s">
        <v>582</v>
      </c>
      <c r="C54" s="280"/>
      <c r="D54" s="280"/>
      <c r="E54" s="281">
        <v>1400.79</v>
      </c>
      <c r="F54" s="280"/>
    </row>
    <row r="55" spans="1:6" x14ac:dyDescent="0.25">
      <c r="A55" s="274" t="s">
        <v>160</v>
      </c>
      <c r="B55" s="275" t="s">
        <v>161</v>
      </c>
      <c r="C55" s="276">
        <v>100</v>
      </c>
      <c r="D55" s="276">
        <v>115</v>
      </c>
      <c r="E55" s="277">
        <f>SUM(E56:E57)</f>
        <v>112.08</v>
      </c>
      <c r="F55" s="276">
        <f t="shared" si="7"/>
        <v>97.460869565217394</v>
      </c>
    </row>
    <row r="56" spans="1:6" x14ac:dyDescent="0.25">
      <c r="A56" s="278">
        <v>3431</v>
      </c>
      <c r="B56" s="279" t="s">
        <v>165</v>
      </c>
      <c r="C56" s="280"/>
      <c r="D56" s="280"/>
      <c r="E56" s="281">
        <v>112.08</v>
      </c>
      <c r="F56" s="280"/>
    </row>
    <row r="57" spans="1:6" x14ac:dyDescent="0.25">
      <c r="A57" s="278">
        <v>3433</v>
      </c>
      <c r="B57" s="279" t="s">
        <v>392</v>
      </c>
      <c r="C57" s="280"/>
      <c r="D57" s="280"/>
      <c r="E57" s="281"/>
      <c r="F57" s="280"/>
    </row>
    <row r="58" spans="1:6" x14ac:dyDescent="0.25">
      <c r="A58" s="274" t="s">
        <v>59</v>
      </c>
      <c r="B58" s="275" t="s">
        <v>228</v>
      </c>
      <c r="C58" s="276">
        <v>0</v>
      </c>
      <c r="D58" s="276">
        <v>0</v>
      </c>
      <c r="E58" s="277">
        <f>SUM(E59)</f>
        <v>0</v>
      </c>
      <c r="F58" s="276" t="e">
        <f t="shared" si="7"/>
        <v>#DIV/0!</v>
      </c>
    </row>
    <row r="59" spans="1:6" x14ac:dyDescent="0.25">
      <c r="A59" s="278">
        <v>4124</v>
      </c>
      <c r="B59" s="279" t="s">
        <v>348</v>
      </c>
      <c r="C59" s="280"/>
      <c r="D59" s="280"/>
      <c r="E59" s="281"/>
      <c r="F59" s="280"/>
    </row>
    <row r="60" spans="1:6" x14ac:dyDescent="0.25">
      <c r="A60" s="274" t="s">
        <v>233</v>
      </c>
      <c r="B60" s="275" t="s">
        <v>234</v>
      </c>
      <c r="C60" s="276">
        <v>7365</v>
      </c>
      <c r="D60" s="276">
        <v>7240</v>
      </c>
      <c r="E60" s="277">
        <f>SUM(E61+E62)</f>
        <v>7238.25</v>
      </c>
      <c r="F60" s="276">
        <f t="shared" si="7"/>
        <v>99.975828729281773</v>
      </c>
    </row>
    <row r="61" spans="1:6" x14ac:dyDescent="0.25">
      <c r="A61" s="278">
        <v>4221</v>
      </c>
      <c r="B61" s="279" t="s">
        <v>242</v>
      </c>
      <c r="C61" s="280"/>
      <c r="D61" s="280"/>
      <c r="E61" s="281">
        <v>7238.25</v>
      </c>
      <c r="F61" s="280"/>
    </row>
    <row r="62" spans="1:6" x14ac:dyDescent="0.25">
      <c r="A62" s="278">
        <v>4227</v>
      </c>
      <c r="B62" s="279" t="s">
        <v>583</v>
      </c>
      <c r="C62" s="280"/>
      <c r="D62" s="280"/>
      <c r="E62" s="281"/>
      <c r="F62" s="280"/>
    </row>
    <row r="63" spans="1:6" x14ac:dyDescent="0.25">
      <c r="A63" s="282" t="s">
        <v>60</v>
      </c>
      <c r="B63" s="283" t="s">
        <v>61</v>
      </c>
      <c r="C63" s="264">
        <f>SUM(C64:C98)</f>
        <v>203270</v>
      </c>
      <c r="D63" s="264">
        <f>SUM(D64:D98)</f>
        <v>141517</v>
      </c>
      <c r="E63" s="265">
        <f>SUM(E64,E67,E89,E91,E93,E98)</f>
        <v>139867.38999999998</v>
      </c>
      <c r="F63" s="264">
        <f>E63/D63*100</f>
        <v>98.83433792406565</v>
      </c>
    </row>
    <row r="64" spans="1:6" x14ac:dyDescent="0.25">
      <c r="A64" s="274" t="s">
        <v>83</v>
      </c>
      <c r="B64" s="275" t="s">
        <v>84</v>
      </c>
      <c r="C64" s="276">
        <v>4200</v>
      </c>
      <c r="D64" s="276">
        <v>0</v>
      </c>
      <c r="E64" s="277">
        <f>SUM(E65:E66)</f>
        <v>0</v>
      </c>
      <c r="F64" s="276" t="e">
        <f t="shared" ref="F64:F98" si="8">E64/D64*100</f>
        <v>#DIV/0!</v>
      </c>
    </row>
    <row r="65" spans="1:6" x14ac:dyDescent="0.25">
      <c r="A65" s="278">
        <v>3121</v>
      </c>
      <c r="B65" s="279" t="s">
        <v>92</v>
      </c>
      <c r="C65" s="280"/>
      <c r="D65" s="280"/>
      <c r="E65" s="281"/>
      <c r="F65" s="280"/>
    </row>
    <row r="66" spans="1:6" x14ac:dyDescent="0.25">
      <c r="A66" s="278">
        <v>3132</v>
      </c>
      <c r="B66" s="279" t="s">
        <v>97</v>
      </c>
      <c r="C66" s="280"/>
      <c r="D66" s="280"/>
      <c r="E66" s="281"/>
      <c r="F66" s="280"/>
    </row>
    <row r="67" spans="1:6" x14ac:dyDescent="0.25">
      <c r="A67" s="274" t="s">
        <v>98</v>
      </c>
      <c r="B67" s="275" t="s">
        <v>99</v>
      </c>
      <c r="C67" s="276">
        <v>111690</v>
      </c>
      <c r="D67" s="276">
        <v>86971</v>
      </c>
      <c r="E67" s="277">
        <f>SUM(E68:E88)</f>
        <v>86796.249999999985</v>
      </c>
      <c r="F67" s="276">
        <f t="shared" si="8"/>
        <v>99.79907095468603</v>
      </c>
    </row>
    <row r="68" spans="1:6" x14ac:dyDescent="0.25">
      <c r="A68" s="278">
        <v>3211</v>
      </c>
      <c r="B68" s="279" t="s">
        <v>103</v>
      </c>
      <c r="C68" s="280"/>
      <c r="D68" s="280"/>
      <c r="E68" s="281">
        <v>3043.49</v>
      </c>
      <c r="F68" s="280"/>
    </row>
    <row r="69" spans="1:6" x14ac:dyDescent="0.25">
      <c r="A69" s="278">
        <v>3213</v>
      </c>
      <c r="B69" s="279" t="s">
        <v>107</v>
      </c>
      <c r="C69" s="280"/>
      <c r="D69" s="280"/>
      <c r="E69" s="281">
        <v>1892.4</v>
      </c>
      <c r="F69" s="280"/>
    </row>
    <row r="70" spans="1:6" x14ac:dyDescent="0.25">
      <c r="A70" s="278">
        <v>3221</v>
      </c>
      <c r="B70" s="279" t="s">
        <v>113</v>
      </c>
      <c r="C70" s="280"/>
      <c r="D70" s="280"/>
      <c r="E70" s="281">
        <v>7791.63</v>
      </c>
      <c r="F70" s="280"/>
    </row>
    <row r="71" spans="1:6" x14ac:dyDescent="0.25">
      <c r="A71" s="278">
        <v>3222</v>
      </c>
      <c r="B71" s="279" t="s">
        <v>382</v>
      </c>
      <c r="C71" s="280"/>
      <c r="D71" s="280"/>
      <c r="E71" s="281">
        <v>1768.41</v>
      </c>
      <c r="F71" s="280"/>
    </row>
    <row r="72" spans="1:6" x14ac:dyDescent="0.25">
      <c r="A72" s="278">
        <v>3223</v>
      </c>
      <c r="B72" s="279" t="s">
        <v>115</v>
      </c>
      <c r="C72" s="280"/>
      <c r="D72" s="280"/>
      <c r="E72" s="281">
        <v>34025.199999999997</v>
      </c>
      <c r="F72" s="280"/>
    </row>
    <row r="73" spans="1:6" x14ac:dyDescent="0.25">
      <c r="A73" s="278">
        <v>3224</v>
      </c>
      <c r="B73" s="279" t="s">
        <v>117</v>
      </c>
      <c r="C73" s="280"/>
      <c r="D73" s="280"/>
      <c r="E73" s="281">
        <v>3305.64</v>
      </c>
      <c r="F73" s="280"/>
    </row>
    <row r="74" spans="1:6" x14ac:dyDescent="0.25">
      <c r="A74" s="278">
        <v>3225</v>
      </c>
      <c r="B74" s="279" t="s">
        <v>119</v>
      </c>
      <c r="C74" s="280"/>
      <c r="D74" s="280"/>
      <c r="E74" s="281">
        <v>2223.6999999999998</v>
      </c>
      <c r="F74" s="280"/>
    </row>
    <row r="75" spans="1:6" x14ac:dyDescent="0.25">
      <c r="A75" s="278">
        <v>3227</v>
      </c>
      <c r="B75" s="279" t="s">
        <v>121</v>
      </c>
      <c r="C75" s="280"/>
      <c r="D75" s="280"/>
      <c r="E75" s="281">
        <v>981.03</v>
      </c>
      <c r="F75" s="280"/>
    </row>
    <row r="76" spans="1:6" x14ac:dyDescent="0.25">
      <c r="A76" s="278">
        <v>3231</v>
      </c>
      <c r="B76" s="279" t="s">
        <v>125</v>
      </c>
      <c r="C76" s="280"/>
      <c r="D76" s="280"/>
      <c r="E76" s="281">
        <v>4347.5200000000004</v>
      </c>
      <c r="F76" s="280"/>
    </row>
    <row r="77" spans="1:6" x14ac:dyDescent="0.25">
      <c r="A77" s="278">
        <v>3232</v>
      </c>
      <c r="B77" s="279" t="s">
        <v>127</v>
      </c>
      <c r="C77" s="280"/>
      <c r="D77" s="280"/>
      <c r="E77" s="281">
        <v>7571.29</v>
      </c>
      <c r="F77" s="280"/>
    </row>
    <row r="78" spans="1:6" x14ac:dyDescent="0.25">
      <c r="A78" s="278">
        <v>3233</v>
      </c>
      <c r="B78" s="279" t="s">
        <v>129</v>
      </c>
      <c r="C78" s="280"/>
      <c r="D78" s="280"/>
      <c r="E78" s="281">
        <v>1150</v>
      </c>
      <c r="F78" s="280"/>
    </row>
    <row r="79" spans="1:6" x14ac:dyDescent="0.25">
      <c r="A79" s="278">
        <v>3234</v>
      </c>
      <c r="B79" s="279" t="s">
        <v>131</v>
      </c>
      <c r="C79" s="280"/>
      <c r="D79" s="280"/>
      <c r="E79" s="281">
        <v>6713.96</v>
      </c>
      <c r="F79" s="280"/>
    </row>
    <row r="80" spans="1:6" x14ac:dyDescent="0.25">
      <c r="A80" s="278">
        <v>3235</v>
      </c>
      <c r="B80" s="279" t="s">
        <v>133</v>
      </c>
      <c r="C80" s="280"/>
      <c r="D80" s="280"/>
      <c r="E80" s="281">
        <v>977.91</v>
      </c>
      <c r="F80" s="280"/>
    </row>
    <row r="81" spans="1:6" x14ac:dyDescent="0.25">
      <c r="A81" s="278">
        <v>3236</v>
      </c>
      <c r="B81" s="279" t="s">
        <v>135</v>
      </c>
      <c r="C81" s="280"/>
      <c r="D81" s="280"/>
      <c r="E81" s="281">
        <v>196.2</v>
      </c>
      <c r="F81" s="280"/>
    </row>
    <row r="82" spans="1:6" x14ac:dyDescent="0.25">
      <c r="A82" s="278">
        <v>3237</v>
      </c>
      <c r="B82" s="279" t="s">
        <v>137</v>
      </c>
      <c r="C82" s="280"/>
      <c r="D82" s="280"/>
      <c r="E82" s="281">
        <v>5738.03</v>
      </c>
      <c r="F82" s="280"/>
    </row>
    <row r="83" spans="1:6" x14ac:dyDescent="0.25">
      <c r="A83" s="278">
        <v>3238</v>
      </c>
      <c r="B83" s="279" t="s">
        <v>139</v>
      </c>
      <c r="C83" s="280"/>
      <c r="D83" s="280"/>
      <c r="E83" s="281">
        <v>2641.59</v>
      </c>
      <c r="F83" s="280"/>
    </row>
    <row r="84" spans="1:6" x14ac:dyDescent="0.25">
      <c r="A84" s="278">
        <v>3239</v>
      </c>
      <c r="B84" s="279" t="s">
        <v>141</v>
      </c>
      <c r="C84" s="280"/>
      <c r="D84" s="280"/>
      <c r="E84" s="281">
        <v>1767.96</v>
      </c>
      <c r="F84" s="280"/>
    </row>
    <row r="85" spans="1:6" x14ac:dyDescent="0.25">
      <c r="A85" s="278">
        <v>3293</v>
      </c>
      <c r="B85" s="279" t="s">
        <v>152</v>
      </c>
      <c r="C85" s="280"/>
      <c r="D85" s="280"/>
      <c r="E85" s="281">
        <v>106.17</v>
      </c>
      <c r="F85" s="280"/>
    </row>
    <row r="86" spans="1:6" x14ac:dyDescent="0.25">
      <c r="A86" s="278">
        <v>3294</v>
      </c>
      <c r="B86" s="279" t="s">
        <v>154</v>
      </c>
      <c r="C86" s="280"/>
      <c r="D86" s="280"/>
      <c r="E86" s="281">
        <v>220</v>
      </c>
      <c r="F86" s="280"/>
    </row>
    <row r="87" spans="1:6" x14ac:dyDescent="0.25">
      <c r="A87" s="278">
        <v>3295</v>
      </c>
      <c r="B87" s="279" t="s">
        <v>156</v>
      </c>
      <c r="C87" s="280"/>
      <c r="D87" s="280"/>
      <c r="E87" s="281">
        <v>10.62</v>
      </c>
      <c r="F87" s="280"/>
    </row>
    <row r="88" spans="1:6" x14ac:dyDescent="0.25">
      <c r="A88" s="278">
        <v>3299</v>
      </c>
      <c r="B88" s="279" t="s">
        <v>582</v>
      </c>
      <c r="C88" s="280"/>
      <c r="D88" s="280"/>
      <c r="E88" s="281">
        <v>323.5</v>
      </c>
      <c r="F88" s="280"/>
    </row>
    <row r="89" spans="1:6" x14ac:dyDescent="0.25">
      <c r="A89" s="274" t="s">
        <v>160</v>
      </c>
      <c r="B89" s="275" t="s">
        <v>161</v>
      </c>
      <c r="C89" s="276">
        <v>475</v>
      </c>
      <c r="D89" s="276">
        <v>531</v>
      </c>
      <c r="E89" s="277">
        <f>SUM(E90:E90)</f>
        <v>531.05999999999995</v>
      </c>
      <c r="F89" s="276">
        <f t="shared" si="8"/>
        <v>100.01129943502825</v>
      </c>
    </row>
    <row r="90" spans="1:6" x14ac:dyDescent="0.25">
      <c r="A90" s="278">
        <v>3431</v>
      </c>
      <c r="B90" s="279" t="s">
        <v>165</v>
      </c>
      <c r="C90" s="280"/>
      <c r="D90" s="280"/>
      <c r="E90" s="281">
        <v>531.05999999999995</v>
      </c>
      <c r="F90" s="280"/>
    </row>
    <row r="91" spans="1:6" x14ac:dyDescent="0.25">
      <c r="A91" s="274" t="s">
        <v>59</v>
      </c>
      <c r="B91" s="275" t="s">
        <v>228</v>
      </c>
      <c r="C91" s="276">
        <v>0</v>
      </c>
      <c r="D91" s="276">
        <v>0</v>
      </c>
      <c r="E91" s="277">
        <f>SUM(E92)</f>
        <v>0</v>
      </c>
      <c r="F91" s="276" t="e">
        <f t="shared" si="8"/>
        <v>#DIV/0!</v>
      </c>
    </row>
    <row r="92" spans="1:6" x14ac:dyDescent="0.25">
      <c r="A92" s="278">
        <v>4124</v>
      </c>
      <c r="B92" s="279" t="s">
        <v>348</v>
      </c>
      <c r="C92" s="280"/>
      <c r="D92" s="280"/>
      <c r="E92" s="281"/>
      <c r="F92" s="280"/>
    </row>
    <row r="93" spans="1:6" x14ac:dyDescent="0.25">
      <c r="A93" s="274" t="s">
        <v>233</v>
      </c>
      <c r="B93" s="275" t="s">
        <v>234</v>
      </c>
      <c r="C93" s="276">
        <v>86905</v>
      </c>
      <c r="D93" s="276">
        <v>52515</v>
      </c>
      <c r="E93" s="277">
        <f>SUM(E94:E97)</f>
        <v>52467.68</v>
      </c>
      <c r="F93" s="276">
        <f t="shared" si="8"/>
        <v>99.909892411691899</v>
      </c>
    </row>
    <row r="94" spans="1:6" x14ac:dyDescent="0.25">
      <c r="A94" s="278">
        <v>4221</v>
      </c>
      <c r="B94" s="279" t="s">
        <v>242</v>
      </c>
      <c r="C94" s="280"/>
      <c r="D94" s="280"/>
      <c r="E94" s="281">
        <v>43563.25</v>
      </c>
      <c r="F94" s="280"/>
    </row>
    <row r="95" spans="1:6" x14ac:dyDescent="0.25">
      <c r="A95" s="278">
        <v>4223</v>
      </c>
      <c r="B95" s="279" t="s">
        <v>439</v>
      </c>
      <c r="C95" s="280"/>
      <c r="D95" s="280"/>
      <c r="E95" s="281">
        <v>2592.5</v>
      </c>
      <c r="F95" s="280"/>
    </row>
    <row r="96" spans="1:6" x14ac:dyDescent="0.25">
      <c r="A96" s="278">
        <v>4227</v>
      </c>
      <c r="B96" s="279" t="s">
        <v>583</v>
      </c>
      <c r="C96" s="280"/>
      <c r="D96" s="280"/>
      <c r="E96" s="281">
        <v>3561.93</v>
      </c>
      <c r="F96" s="280"/>
    </row>
    <row r="97" spans="1:6" x14ac:dyDescent="0.25">
      <c r="A97" s="278">
        <v>4262</v>
      </c>
      <c r="B97" s="279" t="s">
        <v>248</v>
      </c>
      <c r="C97" s="280"/>
      <c r="D97" s="280"/>
      <c r="E97" s="281">
        <v>2750</v>
      </c>
      <c r="F97" s="280"/>
    </row>
    <row r="98" spans="1:6" x14ac:dyDescent="0.25">
      <c r="A98" s="274" t="s">
        <v>60</v>
      </c>
      <c r="B98" s="275" t="s">
        <v>465</v>
      </c>
      <c r="C98" s="276">
        <v>0</v>
      </c>
      <c r="D98" s="276">
        <v>1500</v>
      </c>
      <c r="E98" s="277">
        <f>SUM(E99)</f>
        <v>72.400000000000006</v>
      </c>
      <c r="F98" s="276">
        <f t="shared" si="8"/>
        <v>4.8266666666666671</v>
      </c>
    </row>
    <row r="99" spans="1:6" x14ac:dyDescent="0.25">
      <c r="A99" s="278">
        <v>4312</v>
      </c>
      <c r="B99" s="279" t="s">
        <v>469</v>
      </c>
      <c r="C99" s="280"/>
      <c r="D99" s="280"/>
      <c r="E99" s="281">
        <v>72.400000000000006</v>
      </c>
      <c r="F99" s="280"/>
    </row>
    <row r="100" spans="1:6" x14ac:dyDescent="0.25">
      <c r="A100" s="282" t="s">
        <v>75</v>
      </c>
      <c r="B100" s="283" t="s">
        <v>76</v>
      </c>
      <c r="C100" s="264">
        <f>SUM(C101:C125)</f>
        <v>298840</v>
      </c>
      <c r="D100" s="264">
        <f>SUM(D101:D125)</f>
        <v>310591</v>
      </c>
      <c r="E100" s="265">
        <f>SUM(E101,E105,E122,E125)</f>
        <v>310571.74999999994</v>
      </c>
      <c r="F100" s="264">
        <f>E100/D100*100</f>
        <v>99.993802138503668</v>
      </c>
    </row>
    <row r="101" spans="1:6" x14ac:dyDescent="0.25">
      <c r="A101" s="274" t="s">
        <v>83</v>
      </c>
      <c r="B101" s="275" t="s">
        <v>84</v>
      </c>
      <c r="C101" s="276">
        <v>52601</v>
      </c>
      <c r="D101" s="276">
        <v>50247</v>
      </c>
      <c r="E101" s="277">
        <f>SUM(E102:E104)</f>
        <v>50245.78</v>
      </c>
      <c r="F101" s="276">
        <f t="shared" ref="F101:F125" si="9">E101/D101*100</f>
        <v>99.997571994347922</v>
      </c>
    </row>
    <row r="102" spans="1:6" x14ac:dyDescent="0.25">
      <c r="A102" s="278">
        <v>3111</v>
      </c>
      <c r="B102" s="279" t="s">
        <v>88</v>
      </c>
      <c r="C102" s="280"/>
      <c r="D102" s="280"/>
      <c r="E102" s="281">
        <v>41927.699999999997</v>
      </c>
      <c r="F102" s="280"/>
    </row>
    <row r="103" spans="1:6" x14ac:dyDescent="0.25">
      <c r="A103" s="278">
        <v>3121</v>
      </c>
      <c r="B103" s="279" t="s">
        <v>92</v>
      </c>
      <c r="C103" s="280"/>
      <c r="D103" s="280"/>
      <c r="E103" s="281">
        <v>1400</v>
      </c>
      <c r="F103" s="280"/>
    </row>
    <row r="104" spans="1:6" x14ac:dyDescent="0.25">
      <c r="A104" s="278">
        <v>3132</v>
      </c>
      <c r="B104" s="279" t="s">
        <v>97</v>
      </c>
      <c r="C104" s="280"/>
      <c r="D104" s="280"/>
      <c r="E104" s="281">
        <v>6918.08</v>
      </c>
      <c r="F104" s="280"/>
    </row>
    <row r="105" spans="1:6" x14ac:dyDescent="0.25">
      <c r="A105" s="274" t="s">
        <v>98</v>
      </c>
      <c r="B105" s="275" t="s">
        <v>99</v>
      </c>
      <c r="C105" s="276">
        <v>231764</v>
      </c>
      <c r="D105" s="276">
        <v>246803</v>
      </c>
      <c r="E105" s="277">
        <f>SUM(E106:E121)</f>
        <v>246785.01999999996</v>
      </c>
      <c r="F105" s="276">
        <f t="shared" si="9"/>
        <v>99.992714837339889</v>
      </c>
    </row>
    <row r="106" spans="1:6" x14ac:dyDescent="0.25">
      <c r="A106" s="278">
        <v>3211</v>
      </c>
      <c r="B106" s="279" t="s">
        <v>103</v>
      </c>
      <c r="C106" s="280"/>
      <c r="D106" s="280"/>
      <c r="E106" s="281">
        <v>2943.88</v>
      </c>
      <c r="F106" s="280"/>
    </row>
    <row r="107" spans="1:6" x14ac:dyDescent="0.25">
      <c r="A107" s="278">
        <v>3213</v>
      </c>
      <c r="B107" s="279" t="s">
        <v>107</v>
      </c>
      <c r="C107" s="280"/>
      <c r="D107" s="280"/>
      <c r="E107" s="281">
        <v>653.08000000000004</v>
      </c>
      <c r="F107" s="280"/>
    </row>
    <row r="108" spans="1:6" x14ac:dyDescent="0.25">
      <c r="A108" s="278">
        <v>3221</v>
      </c>
      <c r="B108" s="279" t="s">
        <v>113</v>
      </c>
      <c r="C108" s="280"/>
      <c r="D108" s="280"/>
      <c r="E108" s="281">
        <v>14462.76</v>
      </c>
      <c r="F108" s="280"/>
    </row>
    <row r="109" spans="1:6" x14ac:dyDescent="0.25">
      <c r="A109" s="278">
        <v>3222</v>
      </c>
      <c r="B109" s="279" t="s">
        <v>382</v>
      </c>
      <c r="C109" s="280"/>
      <c r="D109" s="280"/>
      <c r="E109" s="281">
        <v>1334.16</v>
      </c>
      <c r="F109" s="280"/>
    </row>
    <row r="110" spans="1:6" x14ac:dyDescent="0.25">
      <c r="A110" s="278">
        <v>3223</v>
      </c>
      <c r="B110" s="279" t="s">
        <v>115</v>
      </c>
      <c r="C110" s="280"/>
      <c r="D110" s="280"/>
      <c r="E110" s="281">
        <v>169440.3</v>
      </c>
      <c r="F110" s="280"/>
    </row>
    <row r="111" spans="1:6" x14ac:dyDescent="0.25">
      <c r="A111" s="278">
        <v>3224</v>
      </c>
      <c r="B111" s="279" t="s">
        <v>117</v>
      </c>
      <c r="C111" s="280"/>
      <c r="D111" s="280"/>
      <c r="E111" s="281">
        <v>1865.61</v>
      </c>
      <c r="F111" s="280"/>
    </row>
    <row r="112" spans="1:6" x14ac:dyDescent="0.25">
      <c r="A112" s="278">
        <v>3225</v>
      </c>
      <c r="B112" s="279" t="s">
        <v>119</v>
      </c>
      <c r="C112" s="280"/>
      <c r="D112" s="280"/>
      <c r="E112" s="281">
        <v>183.54</v>
      </c>
      <c r="F112" s="280"/>
    </row>
    <row r="113" spans="1:6" x14ac:dyDescent="0.25">
      <c r="A113" s="278">
        <v>3231</v>
      </c>
      <c r="B113" s="279" t="s">
        <v>125</v>
      </c>
      <c r="C113" s="280"/>
      <c r="D113" s="280"/>
      <c r="E113" s="281">
        <v>1292.53</v>
      </c>
      <c r="F113" s="280"/>
    </row>
    <row r="114" spans="1:6" x14ac:dyDescent="0.25">
      <c r="A114" s="278">
        <v>3232</v>
      </c>
      <c r="B114" s="279" t="s">
        <v>127</v>
      </c>
      <c r="C114" s="280"/>
      <c r="D114" s="280"/>
      <c r="E114" s="281">
        <v>18337.43</v>
      </c>
      <c r="F114" s="280"/>
    </row>
    <row r="115" spans="1:6" x14ac:dyDescent="0.25">
      <c r="A115" s="278">
        <v>3234</v>
      </c>
      <c r="B115" s="279" t="s">
        <v>131</v>
      </c>
      <c r="C115" s="280"/>
      <c r="D115" s="280"/>
      <c r="E115" s="281">
        <v>17656.3</v>
      </c>
      <c r="F115" s="280"/>
    </row>
    <row r="116" spans="1:6" x14ac:dyDescent="0.25">
      <c r="A116" s="278">
        <v>3235</v>
      </c>
      <c r="B116" s="279" t="s">
        <v>133</v>
      </c>
      <c r="C116" s="280"/>
      <c r="D116" s="280"/>
      <c r="E116" s="281">
        <v>3808.3</v>
      </c>
      <c r="F116" s="280"/>
    </row>
    <row r="117" spans="1:6" x14ac:dyDescent="0.25">
      <c r="A117" s="278">
        <v>3237</v>
      </c>
      <c r="B117" s="279" t="s">
        <v>137</v>
      </c>
      <c r="C117" s="280"/>
      <c r="D117" s="280"/>
      <c r="E117" s="281">
        <v>893.4</v>
      </c>
      <c r="F117" s="280"/>
    </row>
    <row r="118" spans="1:6" x14ac:dyDescent="0.25">
      <c r="A118" s="278">
        <v>3238</v>
      </c>
      <c r="B118" s="279" t="s">
        <v>139</v>
      </c>
      <c r="C118" s="280"/>
      <c r="D118" s="280"/>
      <c r="E118" s="281">
        <v>10196.719999999999</v>
      </c>
      <c r="F118" s="280"/>
    </row>
    <row r="119" spans="1:6" x14ac:dyDescent="0.25">
      <c r="A119" s="278">
        <v>3239</v>
      </c>
      <c r="B119" s="279" t="s">
        <v>141</v>
      </c>
      <c r="C119" s="280"/>
      <c r="D119" s="280"/>
      <c r="E119" s="281">
        <v>3006.6</v>
      </c>
      <c r="F119" s="280"/>
    </row>
    <row r="120" spans="1:6" x14ac:dyDescent="0.25">
      <c r="A120" s="278">
        <v>3293</v>
      </c>
      <c r="B120" s="279" t="s">
        <v>152</v>
      </c>
      <c r="C120" s="280"/>
      <c r="D120" s="280"/>
      <c r="E120" s="281">
        <v>593.59</v>
      </c>
      <c r="F120" s="280"/>
    </row>
    <row r="121" spans="1:6" x14ac:dyDescent="0.25">
      <c r="A121" s="278">
        <v>3295</v>
      </c>
      <c r="B121" s="279" t="s">
        <v>156</v>
      </c>
      <c r="C121" s="280"/>
      <c r="D121" s="280"/>
      <c r="E121" s="281">
        <v>116.82</v>
      </c>
      <c r="F121" s="280"/>
    </row>
    <row r="122" spans="1:6" x14ac:dyDescent="0.25">
      <c r="A122" s="274" t="s">
        <v>233</v>
      </c>
      <c r="B122" s="275" t="s">
        <v>234</v>
      </c>
      <c r="C122" s="276">
        <v>1200</v>
      </c>
      <c r="D122" s="276">
        <v>0</v>
      </c>
      <c r="E122" s="277">
        <f>SUM(E123:E124)</f>
        <v>0</v>
      </c>
      <c r="F122" s="276" t="e">
        <f t="shared" si="9"/>
        <v>#DIV/0!</v>
      </c>
    </row>
    <row r="123" spans="1:6" x14ac:dyDescent="0.25">
      <c r="A123" s="278">
        <v>4221</v>
      </c>
      <c r="B123" s="279" t="s">
        <v>242</v>
      </c>
      <c r="C123" s="280"/>
      <c r="D123" s="280"/>
      <c r="E123" s="281"/>
      <c r="F123" s="280"/>
    </row>
    <row r="124" spans="1:6" x14ac:dyDescent="0.25">
      <c r="A124" s="278">
        <v>4222</v>
      </c>
      <c r="B124" s="279" t="s">
        <v>437</v>
      </c>
      <c r="C124" s="280"/>
      <c r="D124" s="280"/>
      <c r="E124" s="281"/>
      <c r="F124" s="280"/>
    </row>
    <row r="125" spans="1:6" x14ac:dyDescent="0.25">
      <c r="A125" s="274" t="s">
        <v>60</v>
      </c>
      <c r="B125" s="275" t="s">
        <v>465</v>
      </c>
      <c r="C125" s="276">
        <v>13275</v>
      </c>
      <c r="D125" s="276">
        <v>13541</v>
      </c>
      <c r="E125" s="277">
        <f>SUM(E126)</f>
        <v>13540.95</v>
      </c>
      <c r="F125" s="276">
        <f t="shared" si="9"/>
        <v>99.999630751052365</v>
      </c>
    </row>
    <row r="126" spans="1:6" x14ac:dyDescent="0.25">
      <c r="A126" s="278">
        <v>4312</v>
      </c>
      <c r="B126" s="279" t="s">
        <v>469</v>
      </c>
      <c r="C126" s="280"/>
      <c r="D126" s="280"/>
      <c r="E126" s="281">
        <v>13540.95</v>
      </c>
      <c r="F126" s="280"/>
    </row>
    <row r="127" spans="1:6" x14ac:dyDescent="0.25">
      <c r="A127" s="282" t="s">
        <v>32</v>
      </c>
      <c r="B127" s="283" t="s">
        <v>486</v>
      </c>
      <c r="C127" s="264">
        <f>SUM(C128:C131)</f>
        <v>0</v>
      </c>
      <c r="D127" s="264">
        <f>SUM(D128:D131)</f>
        <v>0</v>
      </c>
      <c r="E127" s="265">
        <f>SUM(E128)</f>
        <v>0</v>
      </c>
      <c r="F127" s="264" t="e">
        <f>E127/D127*100</f>
        <v>#DIV/0!</v>
      </c>
    </row>
    <row r="128" spans="1:6" x14ac:dyDescent="0.25">
      <c r="A128" s="274" t="s">
        <v>98</v>
      </c>
      <c r="B128" s="275" t="s">
        <v>99</v>
      </c>
      <c r="C128" s="276">
        <v>0</v>
      </c>
      <c r="D128" s="276">
        <v>0</v>
      </c>
      <c r="E128" s="277">
        <f>SUM(E129)</f>
        <v>0</v>
      </c>
      <c r="F128" s="276" t="e">
        <f>E128/D128*100</f>
        <v>#DIV/0!</v>
      </c>
    </row>
    <row r="129" spans="1:6" x14ac:dyDescent="0.25">
      <c r="A129" s="278">
        <v>3238</v>
      </c>
      <c r="B129" s="279" t="s">
        <v>139</v>
      </c>
      <c r="C129" s="280"/>
      <c r="D129" s="280"/>
      <c r="E129" s="281"/>
      <c r="F129" s="280"/>
    </row>
  </sheetData>
  <mergeCells count="4">
    <mergeCell ref="A3:F3"/>
    <mergeCell ref="A4:F4"/>
    <mergeCell ref="A7:B7"/>
    <mergeCell ref="A8:B8"/>
  </mergeCells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2524</vt:lpstr>
      <vt:lpstr>'A.1 PRIHODI EK'!Ispis_naslova</vt:lpstr>
      <vt:lpstr>'A.1 RASHODI EK'!Ispis_naslova</vt:lpstr>
      <vt:lpstr>'A.2 PRIHODI I RASHODI IF'!Ispis_naslova</vt:lpstr>
      <vt:lpstr>'B.1 RAČUN FINANC EK'!Ispis_naslova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Mrđen Marija</cp:lastModifiedBy>
  <cp:lastPrinted>2026-03-10T08:15:10Z</cp:lastPrinted>
  <dcterms:created xsi:type="dcterms:W3CDTF">2024-02-22T20:30:43Z</dcterms:created>
  <dcterms:modified xsi:type="dcterms:W3CDTF">2026-03-10T08:26:53Z</dcterms:modified>
</cp:coreProperties>
</file>