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8000118\Documents\UPRAVNO VIJEĆE\2025\07-2025\"/>
    </mc:Choice>
  </mc:AlternateContent>
  <xr:revisionPtr revIDLastSave="0" documentId="13_ncr:1_{E28F80CE-B471-43B9-914D-7670B056365C}" xr6:coauthVersionLast="37" xr6:coauthVersionMax="37" xr10:uidLastSave="{00000000-0000-0000-0000-000000000000}"/>
  <bookViews>
    <workbookView xWindow="0" yWindow="0" windowWidth="28800" windowHeight="12225" firstSheet="2" activeTab="7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SVKST-II.POSEBNI DIO" sheetId="15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5" l="1"/>
  <c r="E33" i="15"/>
  <c r="E25" i="15"/>
  <c r="I24" i="1" l="1"/>
  <c r="C35" i="2" l="1"/>
  <c r="E46" i="15" l="1"/>
  <c r="E101" i="15" l="1"/>
  <c r="F101" i="15" s="1"/>
  <c r="E83" i="15"/>
  <c r="F83" i="15" s="1"/>
  <c r="E79" i="15"/>
  <c r="D78" i="15"/>
  <c r="C78" i="15"/>
  <c r="E73" i="15"/>
  <c r="F73" i="15" s="1"/>
  <c r="E52" i="15"/>
  <c r="F52" i="15" s="1"/>
  <c r="E50" i="15"/>
  <c r="E49" i="15" s="1"/>
  <c r="D49" i="15"/>
  <c r="C49" i="15"/>
  <c r="E43" i="15"/>
  <c r="F43" i="15" s="1"/>
  <c r="E31" i="15"/>
  <c r="D30" i="15"/>
  <c r="C30" i="15"/>
  <c r="E24" i="15"/>
  <c r="D24" i="15"/>
  <c r="D23" i="15" s="1"/>
  <c r="C24" i="15"/>
  <c r="C23" i="15" s="1"/>
  <c r="E19" i="15"/>
  <c r="F19" i="15" s="1"/>
  <c r="E15" i="15"/>
  <c r="F15" i="15" s="1"/>
  <c r="D14" i="15"/>
  <c r="D13" i="15" s="1"/>
  <c r="C14" i="15"/>
  <c r="C13" i="15" s="1"/>
  <c r="D29" i="15" l="1"/>
  <c r="C29" i="15"/>
  <c r="C12" i="15" s="1"/>
  <c r="C11" i="15" s="1"/>
  <c r="F79" i="15"/>
  <c r="E78" i="15"/>
  <c r="F78" i="15" s="1"/>
  <c r="F75" i="15"/>
  <c r="F49" i="15"/>
  <c r="F46" i="15"/>
  <c r="E30" i="15"/>
  <c r="F31" i="15"/>
  <c r="F33" i="15"/>
  <c r="F50" i="15"/>
  <c r="F25" i="15"/>
  <c r="E14" i="15"/>
  <c r="E13" i="15" s="1"/>
  <c r="E23" i="15"/>
  <c r="F24" i="15"/>
  <c r="E29" i="15" l="1"/>
  <c r="F29" i="15" s="1"/>
  <c r="F30" i="15"/>
  <c r="C10" i="15"/>
  <c r="C9" i="15" s="1"/>
  <c r="D12" i="15"/>
  <c r="F23" i="15"/>
  <c r="F14" i="15"/>
  <c r="F13" i="15" s="1"/>
  <c r="D10" i="15" l="1"/>
  <c r="D9" i="15" s="1"/>
  <c r="D11" i="15"/>
  <c r="E12" i="15"/>
  <c r="E10" i="15" l="1"/>
  <c r="E9" i="15" s="1"/>
  <c r="F9" i="15" s="1"/>
  <c r="E11" i="15"/>
  <c r="F11" i="15" s="1"/>
  <c r="F12" i="15"/>
  <c r="F10" i="15" l="1"/>
  <c r="F26" i="1"/>
  <c r="C35" i="7" l="1"/>
  <c r="K24" i="1" l="1"/>
  <c r="K25" i="1"/>
  <c r="J25" i="1"/>
  <c r="J24" i="1" l="1"/>
  <c r="E10" i="8"/>
  <c r="D10" i="8"/>
  <c r="F10" i="8"/>
  <c r="F11" i="8"/>
  <c r="E11" i="8"/>
  <c r="H11" i="8" s="1"/>
  <c r="D11" i="8"/>
  <c r="C11" i="8"/>
  <c r="G11" i="8" s="1"/>
  <c r="D13" i="8"/>
  <c r="F14" i="8"/>
  <c r="F13" i="8" s="1"/>
  <c r="E14" i="8"/>
  <c r="E13" i="8" s="1"/>
  <c r="D14" i="8"/>
  <c r="C14" i="8"/>
  <c r="F16" i="8"/>
  <c r="E16" i="8"/>
  <c r="D16" i="8"/>
  <c r="C16" i="8"/>
  <c r="G16" i="8" s="1"/>
  <c r="F18" i="8"/>
  <c r="G18" i="8" s="1"/>
  <c r="E18" i="8"/>
  <c r="H18" i="8" s="1"/>
  <c r="D18" i="8"/>
  <c r="C18" i="8"/>
  <c r="H19" i="8"/>
  <c r="G19" i="8"/>
  <c r="H17" i="8"/>
  <c r="G17" i="8"/>
  <c r="H16" i="8"/>
  <c r="H15" i="8"/>
  <c r="G15" i="8"/>
  <c r="H12" i="8"/>
  <c r="G12" i="8"/>
  <c r="E17" i="7"/>
  <c r="H22" i="1" s="1"/>
  <c r="D17" i="7"/>
  <c r="G22" i="1" s="1"/>
  <c r="F19" i="7"/>
  <c r="F18" i="7" s="1"/>
  <c r="C19" i="7"/>
  <c r="G19" i="7" s="1"/>
  <c r="F24" i="7"/>
  <c r="C24" i="7"/>
  <c r="F22" i="7"/>
  <c r="H22" i="7"/>
  <c r="C22" i="7"/>
  <c r="G22" i="7" s="1"/>
  <c r="H26" i="7"/>
  <c r="G26" i="7"/>
  <c r="H25" i="7"/>
  <c r="G25" i="7"/>
  <c r="H24" i="7"/>
  <c r="H23" i="7"/>
  <c r="G23" i="7"/>
  <c r="H21" i="7"/>
  <c r="G21" i="7"/>
  <c r="H20" i="7"/>
  <c r="G20" i="7"/>
  <c r="H19" i="7"/>
  <c r="G14" i="8" l="1"/>
  <c r="C13" i="8"/>
  <c r="H14" i="8"/>
  <c r="C18" i="7"/>
  <c r="C10" i="8"/>
  <c r="G10" i="8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C10" i="7" l="1"/>
  <c r="F21" i="1" s="1"/>
  <c r="F10" i="7"/>
  <c r="I21" i="1" s="1"/>
  <c r="C27" i="7"/>
  <c r="F28" i="7"/>
  <c r="F27" i="7" s="1"/>
  <c r="H27" i="7" s="1"/>
  <c r="C28" i="7"/>
  <c r="F30" i="7"/>
  <c r="C30" i="7"/>
  <c r="C32" i="7"/>
  <c r="F33" i="7"/>
  <c r="H33" i="7" s="1"/>
  <c r="C33" i="7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F35" i="7"/>
  <c r="G35" i="7" s="1"/>
  <c r="F13" i="10"/>
  <c r="E13" i="10"/>
  <c r="D13" i="10"/>
  <c r="C13" i="10"/>
  <c r="F11" i="10"/>
  <c r="E11" i="10"/>
  <c r="H11" i="10" s="1"/>
  <c r="D11" i="10"/>
  <c r="C11" i="10"/>
  <c r="G11" i="10" s="1"/>
  <c r="H14" i="10"/>
  <c r="G14" i="10"/>
  <c r="H12" i="10"/>
  <c r="G12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G23" i="4" s="1"/>
  <c r="F25" i="4"/>
  <c r="H25" i="4" s="1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E35" i="4"/>
  <c r="D35" i="4"/>
  <c r="C35" i="4"/>
  <c r="F41" i="4"/>
  <c r="H41" i="4" s="1"/>
  <c r="E41" i="4"/>
  <c r="D41" i="4"/>
  <c r="C41" i="4"/>
  <c r="G41" i="4" s="1"/>
  <c r="F43" i="4"/>
  <c r="E43" i="4"/>
  <c r="D43" i="4"/>
  <c r="C43" i="4"/>
  <c r="G43" i="4" s="1"/>
  <c r="D45" i="4"/>
  <c r="E45" i="4"/>
  <c r="F45" i="4"/>
  <c r="C45" i="4"/>
  <c r="H12" i="4"/>
  <c r="H14" i="4"/>
  <c r="H16" i="4"/>
  <c r="H18" i="4"/>
  <c r="H19" i="4"/>
  <c r="H20" i="4"/>
  <c r="H21" i="4"/>
  <c r="H22" i="4"/>
  <c r="H24" i="4"/>
  <c r="H26" i="4"/>
  <c r="H29" i="4"/>
  <c r="H30" i="4"/>
  <c r="H32" i="4"/>
  <c r="H34" i="4"/>
  <c r="H36" i="4"/>
  <c r="H37" i="4"/>
  <c r="H38" i="4"/>
  <c r="H39" i="4"/>
  <c r="H40" i="4"/>
  <c r="H42" i="4"/>
  <c r="H44" i="4"/>
  <c r="H46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G13" i="4" l="1"/>
  <c r="H13" i="4"/>
  <c r="F10" i="10"/>
  <c r="G13" i="10"/>
  <c r="H13" i="10"/>
  <c r="D10" i="10"/>
  <c r="H33" i="4"/>
  <c r="E27" i="4"/>
  <c r="G31" i="4"/>
  <c r="F27" i="4"/>
  <c r="H17" i="4"/>
  <c r="G33" i="4"/>
  <c r="F32" i="7"/>
  <c r="F17" i="7" s="1"/>
  <c r="I22" i="1" s="1"/>
  <c r="K22" i="1" s="1"/>
  <c r="C10" i="10"/>
  <c r="G30" i="7"/>
  <c r="E10" i="10"/>
  <c r="G28" i="7"/>
  <c r="G27" i="7"/>
  <c r="G10" i="7"/>
  <c r="J21" i="1"/>
  <c r="G35" i="4"/>
  <c r="G28" i="4"/>
  <c r="G17" i="4"/>
  <c r="G11" i="4"/>
  <c r="K21" i="1"/>
  <c r="H45" i="4"/>
  <c r="D27" i="4"/>
  <c r="G33" i="7"/>
  <c r="H17" i="7"/>
  <c r="H32" i="7"/>
  <c r="G32" i="7"/>
  <c r="C17" i="7"/>
  <c r="H35" i="7"/>
  <c r="D10" i="4"/>
  <c r="G45" i="4"/>
  <c r="H43" i="4"/>
  <c r="H35" i="4"/>
  <c r="H31" i="4"/>
  <c r="H23" i="4"/>
  <c r="H15" i="4"/>
  <c r="H11" i="4"/>
  <c r="C27" i="4"/>
  <c r="F10" i="4"/>
  <c r="C10" i="4"/>
  <c r="E10" i="4"/>
  <c r="G15" i="4"/>
  <c r="G2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D11" i="2"/>
  <c r="E11" i="2"/>
  <c r="E10" i="2" s="1"/>
  <c r="H10" i="1" s="1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4" i="2"/>
  <c r="F42" i="2"/>
  <c r="C42" i="2"/>
  <c r="F46" i="2"/>
  <c r="C46" i="2"/>
  <c r="F48" i="2"/>
  <c r="F45" i="2" s="1"/>
  <c r="C48" i="2"/>
  <c r="F52" i="2"/>
  <c r="F51" i="2" s="1"/>
  <c r="H51" i="2" s="1"/>
  <c r="C52" i="2"/>
  <c r="F55" i="2"/>
  <c r="C55" i="2"/>
  <c r="F59" i="2"/>
  <c r="C59" i="2"/>
  <c r="C58" i="2" s="1"/>
  <c r="G64" i="2"/>
  <c r="F63" i="2"/>
  <c r="G63" i="2" s="1"/>
  <c r="C63" i="2"/>
  <c r="F66" i="2"/>
  <c r="C66" i="2"/>
  <c r="F68" i="2"/>
  <c r="C68" i="2"/>
  <c r="E70" i="2"/>
  <c r="H11" i="1" s="1"/>
  <c r="D70" i="2"/>
  <c r="G11" i="1" s="1"/>
  <c r="F72" i="2"/>
  <c r="C72" i="2"/>
  <c r="F74" i="2"/>
  <c r="F71" i="2" s="1"/>
  <c r="C74" i="2"/>
  <c r="G78" i="2"/>
  <c r="F77" i="2"/>
  <c r="C77" i="2"/>
  <c r="G27" i="4" l="1"/>
  <c r="G10" i="10"/>
  <c r="H10" i="10"/>
  <c r="H27" i="4"/>
  <c r="H10" i="4"/>
  <c r="G10" i="4"/>
  <c r="G34" i="2"/>
  <c r="F12" i="2"/>
  <c r="H12" i="2" s="1"/>
  <c r="C51" i="2"/>
  <c r="G51" i="2" s="1"/>
  <c r="C45" i="2"/>
  <c r="H45" i="2"/>
  <c r="G45" i="2"/>
  <c r="D10" i="2"/>
  <c r="G10" i="1" s="1"/>
  <c r="F58" i="2"/>
  <c r="C65" i="2"/>
  <c r="F65" i="2"/>
  <c r="H65" i="2" s="1"/>
  <c r="G78" i="6"/>
  <c r="C12" i="2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G71" i="2" s="1"/>
  <c r="G65" i="2"/>
  <c r="H71" i="2"/>
  <c r="F80" i="2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0" i="2"/>
  <c r="G81" i="2"/>
  <c r="G82" i="2"/>
  <c r="G83" i="2"/>
  <c r="G85" i="2"/>
  <c r="G86" i="2"/>
  <c r="G88" i="2"/>
  <c r="C11" i="2" l="1"/>
  <c r="F10" i="1" s="1"/>
  <c r="G12" i="2"/>
  <c r="G11" i="6"/>
  <c r="H58" i="2"/>
  <c r="G58" i="2"/>
  <c r="F11" i="2"/>
  <c r="C10" i="6"/>
  <c r="F13" i="1" s="1"/>
  <c r="C113" i="6"/>
  <c r="G56" i="6"/>
  <c r="G98" i="6"/>
  <c r="H114" i="6"/>
  <c r="G114" i="6"/>
  <c r="F113" i="6"/>
  <c r="I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/>
  <c r="F70" i="2"/>
  <c r="I11" i="1" s="1"/>
  <c r="G87" i="2"/>
  <c r="C76" i="2"/>
  <c r="C70" i="2" s="1"/>
  <c r="F11" i="1" s="1"/>
  <c r="G23" i="1"/>
  <c r="G26" i="1" s="1"/>
  <c r="H12" i="1"/>
  <c r="G76" i="2" l="1"/>
  <c r="C10" i="2"/>
  <c r="I10" i="1"/>
  <c r="K10" i="1" s="1"/>
  <c r="H11" i="2"/>
  <c r="F10" i="2"/>
  <c r="H10" i="2" s="1"/>
  <c r="J11" i="1"/>
  <c r="K11" i="1"/>
  <c r="G11" i="2"/>
  <c r="F12" i="1"/>
  <c r="F9" i="6"/>
  <c r="H9" i="6" s="1"/>
  <c r="I13" i="1"/>
  <c r="J13" i="1" s="1"/>
  <c r="C9" i="6"/>
  <c r="F14" i="1"/>
  <c r="F15" i="1" s="1"/>
  <c r="K14" i="1"/>
  <c r="H10" i="6"/>
  <c r="G10" i="6"/>
  <c r="G113" i="6"/>
  <c r="H113" i="6"/>
  <c r="H70" i="2"/>
  <c r="G70" i="2"/>
  <c r="H23" i="1"/>
  <c r="H15" i="1"/>
  <c r="I23" i="1"/>
  <c r="I26" i="1" s="1"/>
  <c r="G12" i="1"/>
  <c r="G15" i="1"/>
  <c r="F23" i="1"/>
  <c r="I12" i="1" l="1"/>
  <c r="K12" i="1" s="1"/>
  <c r="J10" i="1"/>
  <c r="G10" i="2"/>
  <c r="F16" i="1"/>
  <c r="F27" i="1" s="1"/>
  <c r="G9" i="6"/>
  <c r="J14" i="1"/>
  <c r="K13" i="1"/>
  <c r="I15" i="1"/>
  <c r="J15" i="1" s="1"/>
  <c r="H26" i="1"/>
  <c r="K26" i="1" s="1"/>
  <c r="K23" i="1"/>
  <c r="J26" i="1"/>
  <c r="J23" i="1"/>
  <c r="H16" i="1"/>
  <c r="G16" i="1"/>
  <c r="G27" i="1" s="1"/>
  <c r="J12" i="1" l="1"/>
  <c r="H27" i="1"/>
  <c r="I16" i="1"/>
  <c r="K16" i="1" s="1"/>
  <c r="K15" i="1"/>
  <c r="I27" i="1" l="1"/>
  <c r="K27" i="1" s="1"/>
  <c r="J16" i="1"/>
  <c r="J27" i="1" l="1"/>
</calcChain>
</file>

<file path=xl/sharedStrings.xml><?xml version="1.0" encoding="utf-8"?>
<sst xmlns="http://schemas.openxmlformats.org/spreadsheetml/2006/main" count="873" uniqueCount="583">
  <si>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</si>
  <si>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</si>
  <si>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</si>
  <si>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</si>
  <si>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</si>
  <si>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</si>
  <si>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</si>
  <si>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</si>
  <si>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</si>
  <si>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</si>
  <si>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</si>
  <si>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</si>
  <si>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</si>
  <si>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</si>
  <si>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</si>
  <si>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</si>
  <si>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</si>
  <si>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</si>
  <si>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</si>
  <si>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</si>
  <si>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</si>
  <si>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</si>
  <si>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</si>
  <si>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</si>
  <si>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</si>
  <si>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</si>
  <si>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</si>
  <si>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</si>
  <si>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</si>
  <si>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</si>
  <si>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</si>
  <si>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</si>
  <si>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</si>
  <si>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</si>
  <si>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</si>
  <si>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</si>
  <si>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</si>
  <si>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</si>
  <si>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</si>
  <si>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</si>
  <si>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</si>
  <si>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</si>
  <si>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</si>
  <si>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</si>
  <si>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</si>
  <si>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</si>
  <si>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</si>
  <si>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</si>
  <si>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</si>
  <si>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</si>
  <si>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</si>
  <si>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</si>
  <si>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</si>
  <si>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</si>
  <si>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</si>
  <si>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</si>
  <si>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</si>
  <si>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</si>
  <si>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</si>
  <si>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</si>
  <si>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</si>
  <si>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</si>
  <si>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</si>
  <si>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</si>
  <si>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</si>
  <si>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</si>
  <si>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</si>
  <si>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</si>
  <si>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</si>
  <si>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</si>
  <si>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</si>
  <si>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</si>
  <si>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</si>
  <si>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</si>
  <si>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</si>
  <si>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</si>
  <si>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</si>
  <si>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</si>
  <si>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</si>
  <si>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</si>
  <si>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</si>
  <si>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</si>
  <si>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</si>
  <si>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</si>
  <si>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</si>
  <si>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</si>
  <si>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</si>
  <si>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</si>
  <si>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</si>
  <si>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</si>
  <si>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</si>
  <si>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</si>
  <si>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</si>
  <si>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</si>
  <si>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</si>
  <si>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</si>
  <si>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</si>
  <si>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</si>
  <si>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</si>
  <si>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</si>
  <si>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</si>
  <si>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</si>
  <si>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</si>
  <si>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</si>
  <si>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</si>
  <si>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</si>
  <si>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</si>
  <si>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</si>
  <si>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</si>
  <si>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</si>
  <si>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</si>
  <si>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</si>
  <si>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</si>
  <si>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</si>
  <si>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</si>
  <si>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</si>
  <si>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</si>
  <si>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</si>
  <si>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</si>
  <si>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</si>
  <si>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</si>
  <si>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</si>
  <si>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</si>
  <si>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</si>
  <si>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</si>
  <si>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</si>
  <si>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</si>
  <si>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</si>
  <si>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</si>
  <si>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</si>
  <si>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</si>
  <si>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</si>
  <si>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</si>
  <si>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</si>
  <si>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</si>
  <si>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</si>
  <si>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</si>
  <si>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</si>
  <si>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</si>
  <si>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</si>
  <si>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</si>
  <si>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</si>
  <si>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</si>
  <si>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</si>
  <si>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</si>
  <si>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</si>
  <si>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</si>
  <si>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</si>
  <si>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</si>
  <si>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</si>
  <si>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</si>
  <si>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</si>
  <si>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</si>
  <si>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</si>
  <si>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</si>
  <si>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</si>
  <si>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</si>
  <si>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</si>
  <si>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</si>
  <si>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</si>
  <si>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</si>
  <si>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</si>
  <si>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</si>
  <si>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</si>
  <si>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</si>
  <si>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</si>
  <si>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</si>
  <si>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</si>
  <si>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</si>
  <si>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</si>
  <si>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</si>
  <si>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</si>
  <si>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</si>
  <si>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</si>
  <si>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</si>
  <si>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</si>
  <si>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</si>
  <si>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</si>
  <si>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</si>
  <si>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</si>
  <si>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</si>
  <si>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</si>
  <si>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</si>
  <si>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</si>
  <si>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</si>
  <si>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</si>
  <si>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</si>
  <si>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</si>
  <si>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</si>
  <si>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</si>
  <si>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</si>
  <si>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</si>
  <si>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</si>
  <si>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</si>
  <si>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</si>
  <si>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</si>
  <si>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</si>
  <si>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</si>
  <si>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</si>
  <si>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</si>
  <si>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</si>
  <si>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</si>
  <si>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</si>
  <si>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</si>
  <si>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</si>
  <si>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</si>
  <si>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</si>
  <si>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</si>
  <si>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</si>
  <si>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</si>
  <si>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</si>
  <si>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</si>
  <si>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</si>
  <si>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</si>
  <si>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</si>
  <si>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</si>
  <si>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</si>
  <si>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</si>
  <si>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</si>
  <si>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</si>
  <si>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</si>
  <si>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</si>
  <si>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</si>
  <si>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</si>
  <si>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</si>
  <si>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</si>
  <si>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</si>
  <si>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</si>
  <si>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</si>
  <si>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</si>
  <si>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</si>
  <si>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</si>
  <si>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</si>
  <si>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</si>
  <si>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</si>
  <si>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</si>
  <si>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</si>
  <si>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</si>
  <si>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</si>
  <si>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</si>
  <si>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</si>
  <si>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</si>
  <si>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</si>
  <si>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</si>
  <si>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</si>
  <si>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</si>
  <si>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</si>
  <si>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</si>
  <si>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</si>
  <si>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</si>
  <si>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</si>
  <si>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</si>
  <si>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</si>
  <si>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</si>
  <si>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</si>
  <si>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</si>
  <si>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</si>
  <si>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</si>
  <si>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</si>
  <si>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</si>
  <si>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</si>
  <si>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</si>
  <si>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</si>
  <si>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</si>
  <si>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</si>
  <si>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</si>
  <si>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</si>
  <si>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</si>
  <si>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</si>
  <si>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</si>
  <si>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</si>
  <si>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</si>
  <si>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</si>
  <si>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</si>
  <si>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</si>
  <si>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</si>
  <si>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</si>
  <si>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</si>
  <si>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</si>
  <si>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</si>
  <si>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</si>
  <si>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</si>
  <si>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</si>
  <si>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</si>
  <si>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</si>
  <si>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</si>
  <si>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</si>
  <si>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</si>
  <si>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</si>
  <si>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</si>
  <si>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</si>
  <si>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</si>
  <si>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</si>
  <si>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</si>
  <si>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</si>
  <si>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</si>
  <si>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</si>
  <si>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</si>
  <si>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</si>
  <si>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</si>
  <si>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</si>
  <si>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</si>
  <si>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</si>
  <si>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</si>
  <si>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</si>
  <si>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</si>
  <si>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</si>
  <si>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</si>
  <si>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</si>
  <si>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</si>
  <si>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</si>
  <si>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</si>
  <si>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</si>
  <si>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</si>
  <si>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</si>
  <si>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</si>
  <si>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</si>
  <si>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</si>
  <si>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</si>
  <si>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</si>
  <si>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</si>
  <si>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</si>
  <si>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</si>
  <si>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</si>
  <si>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</si>
  <si>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</si>
  <si>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</si>
  <si>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</si>
  <si>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</si>
  <si>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</si>
  <si>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</si>
  <si>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</si>
  <si>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</si>
  <si>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</si>
  <si>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</si>
  <si>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</si>
  <si>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</si>
  <si>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</si>
  <si>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</si>
  <si>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</si>
  <si>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</si>
  <si>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</si>
  <si>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</si>
  <si>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</si>
  <si>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</si>
  <si>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</si>
  <si>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</si>
  <si>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</si>
  <si>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</si>
  <si>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</si>
  <si>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</si>
  <si>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</si>
  <si>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</si>
  <si>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</si>
  <si>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</si>
  <si>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</si>
  <si>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</si>
  <si>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</si>
  <si>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</si>
  <si>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</si>
  <si>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</si>
  <si>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</si>
  <si>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</si>
  <si>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</si>
  <si>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</si>
  <si>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</si>
  <si>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</si>
  <si>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</si>
  <si>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</si>
  <si>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</si>
  <si>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</si>
  <si>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</si>
  <si>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</si>
  <si>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</si>
  <si>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</si>
  <si>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</si>
  <si>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</si>
  <si>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</si>
  <si>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</si>
  <si>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</si>
  <si>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</si>
  <si>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</si>
  <si>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</si>
  <si>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</si>
  <si>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</si>
  <si>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</si>
  <si>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</si>
  <si>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</si>
  <si>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</si>
  <si>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</si>
  <si>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</si>
  <si>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</si>
  <si>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</si>
  <si>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</si>
  <si>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</si>
  <si>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</si>
  <si>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</si>
  <si>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</si>
  <si>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</si>
  <si>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</si>
  <si>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</si>
  <si>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</si>
  <si>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</si>
  <si>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</si>
  <si>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</si>
  <si>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</si>
  <si>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</si>
  <si>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</si>
  <si>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</si>
  <si>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</si>
  <si>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</si>
  <si>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</si>
  <si>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</si>
  <si>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</si>
  <si>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</si>
  <si>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</si>
  <si>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</si>
  <si>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</si>
  <si>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</si>
  <si>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</si>
  <si>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</si>
  <si>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</si>
  <si>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</si>
  <si>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</si>
  <si>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</si>
  <si>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</si>
  <si>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</si>
  <si>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</si>
  <si>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</si>
  <si>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</si>
  <si>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</si>
  <si>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</si>
  <si>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</si>
  <si>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</si>
  <si>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</si>
  <si>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</si>
  <si>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</si>
  <si>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</si>
  <si>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</si>
  <si>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</si>
  <si>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</si>
  <si>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</si>
  <si>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</si>
  <si>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</si>
  <si>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</si>
  <si>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</si>
  <si>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</si>
  <si>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</si>
  <si>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</si>
  <si>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</si>
  <si>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</si>
  <si>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</si>
  <si>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</si>
  <si>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</si>
  <si>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</si>
  <si>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</si>
  <si>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</si>
  <si>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</si>
  <si>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</si>
  <si>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</si>
  <si>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</si>
  <si>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</si>
  <si>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</si>
  <si>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</si>
  <si>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</si>
  <si>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</si>
  <si>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</si>
  <si>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</si>
  <si>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</si>
  <si>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</si>
  <si>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</si>
  <si>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</si>
  <si>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</si>
  <si>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</si>
  <si>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</si>
  <si>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</si>
  <si>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</si>
  <si>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</si>
  <si>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</si>
  <si>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</si>
  <si>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</si>
  <si>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</si>
  <si>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</si>
  <si>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</si>
  <si>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</si>
  <si>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</si>
  <si>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</si>
  <si>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</si>
  <si>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</si>
  <si>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</si>
  <si>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</si>
  <si>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</si>
  <si>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</si>
  <si>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</si>
  <si>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</si>
  <si>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</si>
  <si>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</si>
  <si>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</si>
  <si>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</si>
  <si>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</si>
  <si>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</si>
  <si>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</si>
  <si>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</si>
  <si>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</si>
  <si>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</si>
  <si>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</si>
  <si>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</si>
  <si>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</si>
  <si>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</si>
  <si>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</si>
  <si>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</si>
  <si>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</si>
  <si>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</si>
  <si>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</si>
  <si>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</si>
  <si>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</si>
  <si>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</si>
  <si>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</si>
  <si>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</si>
  <si>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</si>
  <si>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</si>
  <si>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</si>
  <si>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</si>
  <si>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</si>
  <si>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</si>
  <si>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</si>
  <si>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</si>
  <si>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</si>
  <si>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</si>
  <si>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</si>
  <si>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</si>
  <si>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</si>
  <si>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</si>
  <si>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08006</t>
  </si>
  <si>
    <t>Sveučilišta i veleučilišta u Republici Hrvatskoj</t>
  </si>
  <si>
    <t>OBRAZOVANJE</t>
  </si>
  <si>
    <t>3705</t>
  </si>
  <si>
    <t>VISOKO OBRAZOVANJE</t>
  </si>
  <si>
    <t>A621004</t>
  </si>
  <si>
    <t>REDOVNA DJELATNOST SVEUČILIŠTA U SPLITU</t>
  </si>
  <si>
    <t>A679077</t>
  </si>
  <si>
    <t>EU PROJEKTI SVEUČILIŠTA U SPLITU (IZ EVIDENCIJSKIH PRIHODA)</t>
  </si>
  <si>
    <t>A679091</t>
  </si>
  <si>
    <t>REDOVNA DJELATNOST SVEUČILIŠTA U SPLITU (IZ EVIDENCIJSKIH PRIHODA)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</si>
  <si>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</si>
  <si>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</si>
  <si>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</si>
  <si>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</si>
  <si>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</si>
  <si>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</si>
  <si>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</si>
  <si>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</si>
  <si>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</si>
  <si>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</si>
  <si>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</si>
  <si>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</si>
  <si>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</si>
  <si>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</si>
  <si>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</si>
  <si>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</si>
  <si>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</si>
  <si>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</si>
  <si>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</si>
  <si>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</si>
  <si>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</si>
  <si>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</si>
  <si>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OSTVARENJE/IZVRŠENJE 
01.2024. - 06.2024.</t>
  </si>
  <si>
    <t>RKP: 2524</t>
  </si>
  <si>
    <t>SVEUČILIŠTE U SPLITU - SVEUČILIŠNA KNJIŽNICA U SPLITU</t>
  </si>
  <si>
    <t>080</t>
  </si>
  <si>
    <t>MINISTARSTVO ZNANOSTI I OBRAZOVANJA</t>
  </si>
  <si>
    <t>Ostali nespomenuti rashodi osiguranja</t>
  </si>
  <si>
    <t>IZVORNI PLAN ILI REBALANS 2025.*</t>
  </si>
  <si>
    <t>TEKUĆI PLAN 2025.*</t>
  </si>
  <si>
    <t xml:space="preserve">OSTVARENJE/IZVRŠENJE 
1.-6.2025. </t>
  </si>
  <si>
    <t>IZVORNI PLAN ILI REBALANS 
2025.</t>
  </si>
  <si>
    <t>TEKUĆI PLAN 
2025.</t>
  </si>
  <si>
    <t>OSTVARENJE/IZVRŠENJE 
01.2025. - 06.2025.</t>
  </si>
  <si>
    <t>OSTVARENJE / IZVRŠENJE 
01.2025. - 06.2025.</t>
  </si>
  <si>
    <t>Nagrade</t>
  </si>
  <si>
    <r>
      <t>POLUGODIŠNJI IZVJEŠTAJ O IZVRŠENJU FINANCIJSKOG PLANA: SVEUČILIŠTE U SPLITU,  SVEUČILIŠNA KNJIŽNICA U SPLITU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 xml:space="preserve">
ZA PRVO POLUGODIŠTE 2025. GODINE</t>
    </r>
  </si>
  <si>
    <t>Napomena : Iznosi u stupcima "OSTVARENJE/IZVRŠENJE 1.-6.2024." i "OSTVARENJE/IZVRŠENJE 1.-6. 2025." iskazuju se na dvije decimale.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</si>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</sst>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80808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55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  <xf numFmtId="0" fontId="37" fillId="28" borderId="9" applyProtection="0">
      <alignment vertical="center"/>
    </xf>
    <xf numFmtId="4" fontId="37" fillId="28" borderId="9" applyNumberFormat="0" applyProtection="0">
      <alignment horizontal="left" vertical="center" indent="1"/>
    </xf>
    <xf numFmtId="4" fontId="37" fillId="30" borderId="9" applyNumberFormat="0" applyProtection="0">
      <alignment horizontal="right" vertical="center"/>
    </xf>
    <xf numFmtId="0" fontId="37" fillId="31" borderId="9" applyNumberFormat="0" applyProtection="0">
      <alignment horizontal="left" vertical="center" indent="1"/>
    </xf>
    <xf numFmtId="4" fontId="37" fillId="33" borderId="9" applyNumberFormat="0" applyProtection="0">
      <alignment vertical="center"/>
    </xf>
    <xf numFmtId="0" fontId="37" fillId="34" borderId="9" applyNumberFormat="0" applyProtection="0">
      <alignment horizontal="left" vertical="center" indent="1"/>
    </xf>
    <xf numFmtId="0" fontId="37" fillId="36" borderId="9" applyNumberFormat="0" applyProtection="0">
      <alignment horizontal="left" vertical="center" wrapText="1" indent="1"/>
    </xf>
    <xf numFmtId="0" fontId="37" fillId="38" borderId="9" applyNumberFormat="0" applyProtection="0">
      <alignment horizontal="left" vertical="center" indent="1"/>
    </xf>
    <xf numFmtId="4" fontId="37" fillId="0" borderId="9" applyNumberFormat="0" applyProtection="0">
      <alignment horizontal="right" vertical="center"/>
    </xf>
  </cellStyleXfs>
  <cellXfs count="280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0" fontId="35" fillId="0" borderId="0" xfId="0" applyFont="1"/>
    <xf numFmtId="0" fontId="36" fillId="0" borderId="0" xfId="0" applyFont="1" applyAlignment="1">
      <alignment horizontal="center"/>
    </xf>
    <xf numFmtId="0" fontId="39" fillId="29" borderId="9" xfId="47" quotePrefix="1" applyNumberFormat="1" applyFont="1" applyFill="1" applyAlignment="1">
      <alignment horizontal="center" vertical="center" wrapText="1"/>
    </xf>
    <xf numFmtId="0" fontId="39" fillId="29" borderId="9" xfId="48" quotePrefix="1" applyNumberFormat="1" applyFont="1" applyFill="1" applyAlignment="1">
      <alignment horizontal="center" vertical="center"/>
    </xf>
    <xf numFmtId="0" fontId="39" fillId="32" borderId="9" xfId="49" quotePrefix="1" applyFont="1" applyFill="1" applyAlignment="1">
      <alignment horizontal="left" vertical="center" indent="2"/>
    </xf>
    <xf numFmtId="0" fontId="39" fillId="32" borderId="9" xfId="49" quotePrefix="1" applyFont="1" applyFill="1">
      <alignment horizontal="left" vertical="center" indent="1"/>
    </xf>
    <xf numFmtId="3" fontId="39" fillId="32" borderId="9" xfId="50" applyNumberFormat="1" applyFont="1" applyFill="1">
      <alignment vertical="center"/>
    </xf>
    <xf numFmtId="4" fontId="39" fillId="32" borderId="9" xfId="50" applyNumberFormat="1" applyFont="1" applyFill="1">
      <alignment vertical="center"/>
    </xf>
    <xf numFmtId="0" fontId="39" fillId="35" borderId="9" xfId="51" quotePrefix="1" applyFont="1" applyFill="1" applyAlignment="1">
      <alignment horizontal="left" vertical="center" indent="3"/>
    </xf>
    <xf numFmtId="0" fontId="39" fillId="35" borderId="9" xfId="51" quotePrefix="1" applyFont="1" applyFill="1">
      <alignment horizontal="left" vertical="center" indent="1"/>
    </xf>
    <xf numFmtId="3" fontId="39" fillId="35" borderId="9" xfId="50" applyNumberFormat="1" applyFont="1" applyFill="1">
      <alignment vertical="center"/>
    </xf>
    <xf numFmtId="4" fontId="39" fillId="35" borderId="9" xfId="50" applyNumberFormat="1" applyFont="1" applyFill="1">
      <alignment vertical="center"/>
    </xf>
    <xf numFmtId="0" fontId="39" fillId="37" borderId="9" xfId="52" quotePrefix="1" applyFont="1" applyFill="1" applyAlignment="1">
      <alignment horizontal="left" vertical="center" wrapText="1" indent="4"/>
    </xf>
    <xf numFmtId="0" fontId="39" fillId="37" borderId="9" xfId="52" quotePrefix="1" applyFont="1" applyFill="1">
      <alignment horizontal="left" vertical="center" wrapText="1" indent="1"/>
    </xf>
    <xf numFmtId="3" fontId="39" fillId="37" borderId="9" xfId="50" applyNumberFormat="1" applyFont="1" applyFill="1">
      <alignment vertical="center"/>
    </xf>
    <xf numFmtId="4" fontId="39" fillId="37" borderId="9" xfId="50" applyNumberFormat="1" applyFont="1" applyFill="1">
      <alignment vertical="center"/>
    </xf>
    <xf numFmtId="0" fontId="39" fillId="32" borderId="9" xfId="53" quotePrefix="1" applyFont="1" applyFill="1" applyAlignment="1">
      <alignment horizontal="left" vertical="center" indent="5"/>
    </xf>
    <xf numFmtId="0" fontId="39" fillId="32" borderId="9" xfId="53" quotePrefix="1" applyFont="1" applyFill="1">
      <alignment horizontal="left" vertical="center" indent="1"/>
    </xf>
    <xf numFmtId="0" fontId="39" fillId="37" borderId="9" xfId="53" quotePrefix="1" applyFont="1" applyFill="1" applyAlignment="1">
      <alignment horizontal="center" vertical="center"/>
    </xf>
    <xf numFmtId="0" fontId="39" fillId="37" borderId="9" xfId="53" quotePrefix="1" applyFont="1" applyFill="1">
      <alignment horizontal="left" vertical="center" indent="1"/>
    </xf>
    <xf numFmtId="0" fontId="37" fillId="37" borderId="9" xfId="53" quotePrefix="1" applyFill="1" applyAlignment="1">
      <alignment horizontal="left" vertical="center" indent="7"/>
    </xf>
    <xf numFmtId="0" fontId="37" fillId="37" borderId="9" xfId="53" quotePrefix="1" applyFill="1">
      <alignment horizontal="left" vertical="center" indent="1"/>
    </xf>
    <xf numFmtId="3" fontId="37" fillId="24" borderId="9" xfId="54" applyNumberFormat="1" applyFill="1">
      <alignment horizontal="right" vertical="center"/>
    </xf>
    <xf numFmtId="4" fontId="37" fillId="24" borderId="9" xfId="54" applyNumberFormat="1" applyFill="1">
      <alignment horizontal="right" vertical="center"/>
    </xf>
    <xf numFmtId="0" fontId="37" fillId="39" borderId="9" xfId="53" quotePrefix="1" applyFill="1" applyAlignment="1">
      <alignment horizontal="left" vertical="center" indent="8"/>
    </xf>
    <xf numFmtId="0" fontId="37" fillId="39" borderId="9" xfId="53" quotePrefix="1" applyFill="1">
      <alignment horizontal="left" vertical="center" indent="1"/>
    </xf>
    <xf numFmtId="3" fontId="37" fillId="2" borderId="9" xfId="54" applyNumberFormat="1" applyFill="1">
      <alignment horizontal="right" vertical="center"/>
    </xf>
    <xf numFmtId="4" fontId="37" fillId="2" borderId="9" xfId="54" applyNumberFormat="1" applyFill="1">
      <alignment horizontal="right" vertical="center"/>
    </xf>
    <xf numFmtId="0" fontId="39" fillId="35" borderId="9" xfId="53" quotePrefix="1" applyFont="1" applyFill="1" applyAlignment="1">
      <alignment horizontal="center" vertical="center"/>
    </xf>
    <xf numFmtId="0" fontId="39" fillId="35" borderId="9" xfId="53" quotePrefix="1" applyFont="1" applyFill="1">
      <alignment horizontal="left" vertical="center" inden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9" fillId="3" borderId="2" xfId="1" quotePrefix="1" applyFont="1" applyFill="1" applyBorder="1" applyAlignment="1">
      <alignment horizontal="left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38" fillId="29" borderId="10" xfId="46" quotePrefix="1" applyFont="1" applyFill="1" applyBorder="1" applyAlignment="1">
      <alignment horizontal="center" vertical="center"/>
    </xf>
    <xf numFmtId="0" fontId="38" fillId="29" borderId="11" xfId="46" quotePrefix="1" applyFont="1" applyFill="1" applyBorder="1" applyAlignment="1">
      <alignment horizontal="center" vertical="center"/>
    </xf>
    <xf numFmtId="0" fontId="39" fillId="29" borderId="10" xfId="46" quotePrefix="1" applyFont="1" applyFill="1" applyBorder="1" applyAlignment="1">
      <alignment horizontal="center" vertical="center"/>
    </xf>
    <xf numFmtId="0" fontId="39" fillId="29" borderId="11" xfId="46" quotePrefix="1" applyFont="1" applyFill="1" applyBorder="1" applyAlignment="1">
      <alignment horizontal="center" vertical="center"/>
    </xf>
  </cellXfs>
  <cellStyles count="55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 2" xfId="50" xr:uid="{3D5B7E67-497C-4B78-B641-FBA31E87D828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chaText 2" xfId="46" xr:uid="{56F1E43F-E429-419F-BD96-FD3C571A8123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formats 2" xfId="48" xr:uid="{845964DC-A825-43DD-B34A-397C72E9F83A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 2" xfId="49" xr:uid="{9BF98085-0EF2-4FDD-837B-14A8CC0FB2A5}"/>
    <cellStyle name="SAPBEXHLevel0X" xfId="4" xr:uid="{00000000-0005-0000-0000-00001B000000}"/>
    <cellStyle name="SAPBEXHLevel1" xfId="7" xr:uid="{00000000-0005-0000-0000-00001C000000}"/>
    <cellStyle name="SAPBEXHLevel1 2" xfId="51" xr:uid="{401065ED-593F-4037-BE92-798AFD11F9F3}"/>
    <cellStyle name="SAPBEXHLevel1X" xfId="33" xr:uid="{00000000-0005-0000-0000-00001D000000}"/>
    <cellStyle name="SAPBEXHLevel2" xfId="9" xr:uid="{00000000-0005-0000-0000-00001E000000}"/>
    <cellStyle name="SAPBEXHLevel2 2" xfId="52" xr:uid="{7CEFA128-30D7-4B0A-BE66-C31491C6CE53}"/>
    <cellStyle name="SAPBEXHLevel2X" xfId="34" xr:uid="{00000000-0005-0000-0000-00001F000000}"/>
    <cellStyle name="SAPBEXHLevel3" xfId="10" xr:uid="{00000000-0005-0000-0000-000020000000}"/>
    <cellStyle name="SAPBEXHLevel3 2" xfId="53" xr:uid="{97D59D6C-7166-42E2-9961-B7CC507E9CF8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 2" xfId="54" xr:uid="{79F2C55C-5063-4348-A52D-197C75F764BD}"/>
    <cellStyle name="SAPBEXstdDataEmph" xfId="41" xr:uid="{00000000-0005-0000-0000-000029000000}"/>
    <cellStyle name="SAPBEXstdItem" xfId="42" xr:uid="{00000000-0005-0000-0000-00002A000000}"/>
    <cellStyle name="SAPBEXstdItem 2" xfId="47" xr:uid="{9453C4F5-A42A-492F-9A61-836516B1FA19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90" zoomScaleNormal="90" workbookViewId="0">
      <selection activeCell="I25" sqref="I25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32.25" customHeight="1" x14ac:dyDescent="0.25">
      <c r="A1" s="250" t="s">
        <v>580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50" t="s">
        <v>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50" t="s">
        <v>1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51" t="s">
        <v>2</v>
      </c>
      <c r="B7" s="251"/>
      <c r="C7" s="251"/>
      <c r="D7" s="251"/>
      <c r="E7" s="251"/>
      <c r="F7" s="8"/>
      <c r="G7" s="9"/>
      <c r="H7" s="9"/>
      <c r="I7" s="10"/>
      <c r="J7" s="11"/>
      <c r="K7" s="11"/>
    </row>
    <row r="8" spans="1:11" ht="38.25" x14ac:dyDescent="0.25">
      <c r="A8" s="252" t="s">
        <v>3</v>
      </c>
      <c r="B8" s="252"/>
      <c r="C8" s="252"/>
      <c r="D8" s="252"/>
      <c r="E8" s="252"/>
      <c r="F8" s="12" t="s">
        <v>564</v>
      </c>
      <c r="G8" s="13" t="s">
        <v>572</v>
      </c>
      <c r="H8" s="13" t="s">
        <v>573</v>
      </c>
      <c r="I8" s="12" t="s">
        <v>574</v>
      </c>
      <c r="J8" s="12" t="s">
        <v>4</v>
      </c>
      <c r="K8" s="12" t="s">
        <v>5</v>
      </c>
    </row>
    <row r="9" spans="1:11" x14ac:dyDescent="0.25">
      <c r="A9" s="248">
        <v>1</v>
      </c>
      <c r="B9" s="248"/>
      <c r="C9" s="248"/>
      <c r="D9" s="248"/>
      <c r="E9" s="249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56" t="s">
        <v>8</v>
      </c>
      <c r="B10" s="257"/>
      <c r="C10" s="257"/>
      <c r="D10" s="257"/>
      <c r="E10" s="258"/>
      <c r="F10" s="16">
        <f>+'A.1 PRIHODI EK'!C11</f>
        <v>794698.25</v>
      </c>
      <c r="G10" s="17">
        <f>+'A.1 PRIHODI EK'!D10</f>
        <v>1890786</v>
      </c>
      <c r="H10" s="17">
        <f>+'A.1 PRIHODI EK'!E10</f>
        <v>1890786</v>
      </c>
      <c r="I10" s="16">
        <f>+'A.1 PRIHODI EK'!F11</f>
        <v>944368.97</v>
      </c>
      <c r="J10" s="18">
        <f t="shared" ref="J10:J16" si="0">+I10/F10*100</f>
        <v>118.83365415741132</v>
      </c>
      <c r="K10" s="18">
        <f t="shared" ref="K10:K16" si="1">+I10/H10*100</f>
        <v>49.945841041767814</v>
      </c>
    </row>
    <row r="11" spans="1:11" x14ac:dyDescent="0.25">
      <c r="A11" s="259" t="s">
        <v>9</v>
      </c>
      <c r="B11" s="258"/>
      <c r="C11" s="258"/>
      <c r="D11" s="258"/>
      <c r="E11" s="258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 t="e">
        <f t="shared" si="0"/>
        <v>#DIV/0!</v>
      </c>
      <c r="K11" s="18" t="e">
        <f t="shared" si="1"/>
        <v>#DIV/0!</v>
      </c>
    </row>
    <row r="12" spans="1:11" x14ac:dyDescent="0.25">
      <c r="A12" s="260" t="s">
        <v>10</v>
      </c>
      <c r="B12" s="261"/>
      <c r="C12" s="261"/>
      <c r="D12" s="261"/>
      <c r="E12" s="262"/>
      <c r="F12" s="19">
        <f>F10+F11</f>
        <v>794698.25</v>
      </c>
      <c r="G12" s="20">
        <f>G10+G11</f>
        <v>1890786</v>
      </c>
      <c r="H12" s="20">
        <f>H10+H11</f>
        <v>1890786</v>
      </c>
      <c r="I12" s="19">
        <f>I10+I11</f>
        <v>944368.97</v>
      </c>
      <c r="J12" s="19">
        <f t="shared" si="0"/>
        <v>118.83365415741132</v>
      </c>
      <c r="K12" s="19">
        <f t="shared" si="1"/>
        <v>49.945841041767814</v>
      </c>
    </row>
    <row r="13" spans="1:11" x14ac:dyDescent="0.25">
      <c r="A13" s="263" t="s">
        <v>11</v>
      </c>
      <c r="B13" s="257"/>
      <c r="C13" s="257"/>
      <c r="D13" s="257"/>
      <c r="E13" s="257"/>
      <c r="F13" s="16">
        <f>+'A.1 RASHODI EK'!C10</f>
        <v>855614.04</v>
      </c>
      <c r="G13" s="17">
        <f>+'A.1 RASHODI EK'!D10</f>
        <v>1865311</v>
      </c>
      <c r="H13" s="17">
        <f>+'A.1 RASHODI EK'!E10</f>
        <v>1865311</v>
      </c>
      <c r="I13" s="16">
        <f>+'A.1 RASHODI EK'!F10</f>
        <v>941977.25000000012</v>
      </c>
      <c r="J13" s="18">
        <f t="shared" si="0"/>
        <v>110.09371117846547</v>
      </c>
      <c r="K13" s="18">
        <f t="shared" si="1"/>
        <v>50.499742402205328</v>
      </c>
    </row>
    <row r="14" spans="1:11" x14ac:dyDescent="0.25">
      <c r="A14" s="259" t="s">
        <v>12</v>
      </c>
      <c r="B14" s="258"/>
      <c r="C14" s="258"/>
      <c r="D14" s="258"/>
      <c r="E14" s="258"/>
      <c r="F14" s="16">
        <f>+'A.1 RASHODI EK'!C113</f>
        <v>11832.76</v>
      </c>
      <c r="G14" s="17">
        <f>+'A.1 RASHODI EK'!D113</f>
        <v>108745</v>
      </c>
      <c r="H14" s="17">
        <f>+'A.1 RASHODI EK'!E113</f>
        <v>108745</v>
      </c>
      <c r="I14" s="16">
        <f>+'A.1 RASHODI EK'!F113</f>
        <v>53841.64</v>
      </c>
      <c r="J14" s="18">
        <f t="shared" si="0"/>
        <v>455.02182077554181</v>
      </c>
      <c r="K14" s="18">
        <f t="shared" si="1"/>
        <v>49.511830428985242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867446.8</v>
      </c>
      <c r="G15" s="20">
        <f>G13+G14</f>
        <v>1974056</v>
      </c>
      <c r="H15" s="20">
        <f>H13+H14</f>
        <v>1974056</v>
      </c>
      <c r="I15" s="19">
        <f>I13+I14</f>
        <v>995818.89000000013</v>
      </c>
      <c r="J15" s="19">
        <f t="shared" si="0"/>
        <v>114.79884299532837</v>
      </c>
      <c r="K15" s="19">
        <f t="shared" si="1"/>
        <v>50.445321206693229</v>
      </c>
    </row>
    <row r="16" spans="1:11" x14ac:dyDescent="0.25">
      <c r="A16" s="264" t="s">
        <v>14</v>
      </c>
      <c r="B16" s="261"/>
      <c r="C16" s="261"/>
      <c r="D16" s="261"/>
      <c r="E16" s="261"/>
      <c r="F16" s="23">
        <f>F12-F15</f>
        <v>-72748.550000000047</v>
      </c>
      <c r="G16" s="24">
        <f>G12-G15</f>
        <v>-83270</v>
      </c>
      <c r="H16" s="24">
        <f>H12-H15</f>
        <v>-83270</v>
      </c>
      <c r="I16" s="23">
        <f>I12-I15</f>
        <v>-51449.920000000158</v>
      </c>
      <c r="J16" s="19">
        <f t="shared" si="0"/>
        <v>70.722949117199079</v>
      </c>
      <c r="K16" s="19">
        <f t="shared" si="1"/>
        <v>61.786862015131696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51" t="s">
        <v>15</v>
      </c>
      <c r="B18" s="251"/>
      <c r="C18" s="251"/>
      <c r="D18" s="251"/>
      <c r="E18" s="251"/>
      <c r="F18" s="26"/>
      <c r="G18" s="27"/>
      <c r="H18" s="27"/>
      <c r="I18" s="26"/>
      <c r="J18" s="28"/>
      <c r="K18" s="28"/>
    </row>
    <row r="19" spans="1:11" ht="38.25" x14ac:dyDescent="0.25">
      <c r="A19" s="252" t="s">
        <v>3</v>
      </c>
      <c r="B19" s="252"/>
      <c r="C19" s="252"/>
      <c r="D19" s="252"/>
      <c r="E19" s="252"/>
      <c r="F19" s="12" t="s">
        <v>564</v>
      </c>
      <c r="G19" s="13" t="s">
        <v>572</v>
      </c>
      <c r="H19" s="13" t="s">
        <v>573</v>
      </c>
      <c r="I19" s="12" t="s">
        <v>574</v>
      </c>
      <c r="J19" s="29" t="s">
        <v>4</v>
      </c>
      <c r="K19" s="29" t="s">
        <v>5</v>
      </c>
    </row>
    <row r="20" spans="1:11" x14ac:dyDescent="0.25">
      <c r="A20" s="265">
        <v>1</v>
      </c>
      <c r="B20" s="266"/>
      <c r="C20" s="266"/>
      <c r="D20" s="266"/>
      <c r="E20" s="266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56" t="s">
        <v>16</v>
      </c>
      <c r="B21" s="267"/>
      <c r="C21" s="267"/>
      <c r="D21" s="267"/>
      <c r="E21" s="267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 t="e">
        <f t="shared" ref="J21:J27" si="2">+I21/F21*100</f>
        <v>#DIV/0!</v>
      </c>
      <c r="K21" s="18" t="e">
        <f t="shared" ref="K21:K27" si="3">+I21/H21*100</f>
        <v>#DIV/0!</v>
      </c>
    </row>
    <row r="22" spans="1:11" ht="27" customHeight="1" x14ac:dyDescent="0.25">
      <c r="A22" s="256" t="s">
        <v>17</v>
      </c>
      <c r="B22" s="268"/>
      <c r="C22" s="268"/>
      <c r="D22" s="268"/>
      <c r="E22" s="268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 t="e">
        <f t="shared" si="2"/>
        <v>#DIV/0!</v>
      </c>
      <c r="K22" s="18" t="e">
        <f t="shared" si="3"/>
        <v>#DIV/0!</v>
      </c>
    </row>
    <row r="23" spans="1:11" x14ac:dyDescent="0.25">
      <c r="A23" s="253" t="s">
        <v>18</v>
      </c>
      <c r="B23" s="254"/>
      <c r="C23" s="254"/>
      <c r="D23" s="254"/>
      <c r="E23" s="255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 t="e">
        <f t="shared" si="2"/>
        <v>#DIV/0!</v>
      </c>
      <c r="K23" s="19" t="e">
        <f t="shared" si="3"/>
        <v>#DIV/0!</v>
      </c>
    </row>
    <row r="24" spans="1:11" x14ac:dyDescent="0.25">
      <c r="A24" s="256" t="s">
        <v>19</v>
      </c>
      <c r="B24" s="268"/>
      <c r="C24" s="268"/>
      <c r="D24" s="268"/>
      <c r="E24" s="268"/>
      <c r="F24" s="215">
        <v>190065.94</v>
      </c>
      <c r="G24" s="216">
        <v>173170</v>
      </c>
      <c r="H24" s="216">
        <v>173170</v>
      </c>
      <c r="I24" s="16">
        <f>-+F25</f>
        <v>190065.94</v>
      </c>
      <c r="J24" s="18">
        <f t="shared" si="2"/>
        <v>100</v>
      </c>
      <c r="K24" s="18">
        <f t="shared" si="3"/>
        <v>109.75685164866893</v>
      </c>
    </row>
    <row r="25" spans="1:11" x14ac:dyDescent="0.25">
      <c r="A25" s="256" t="s">
        <v>20</v>
      </c>
      <c r="B25" s="268"/>
      <c r="C25" s="268"/>
      <c r="D25" s="268"/>
      <c r="E25" s="268"/>
      <c r="F25" s="215">
        <v>-190065.94</v>
      </c>
      <c r="G25" s="216">
        <v>-89900</v>
      </c>
      <c r="H25" s="216">
        <v>-89900</v>
      </c>
      <c r="I25" s="216">
        <v>-138616.01999999999</v>
      </c>
      <c r="J25" s="18">
        <f t="shared" si="2"/>
        <v>72.93048928177241</v>
      </c>
      <c r="K25" s="18">
        <f t="shared" si="3"/>
        <v>154.18912124582869</v>
      </c>
    </row>
    <row r="26" spans="1:11" x14ac:dyDescent="0.25">
      <c r="A26" s="253" t="s">
        <v>21</v>
      </c>
      <c r="B26" s="254"/>
      <c r="C26" s="254"/>
      <c r="D26" s="254"/>
      <c r="E26" s="255"/>
      <c r="F26" s="19">
        <f>+F23+F24+F25</f>
        <v>0</v>
      </c>
      <c r="G26" s="24">
        <f>+G23+G24+G25</f>
        <v>83270</v>
      </c>
      <c r="H26" s="24">
        <f>+H23+H24+H25</f>
        <v>83270</v>
      </c>
      <c r="I26" s="19">
        <f>+I23+I24+I25</f>
        <v>51449.920000000013</v>
      </c>
      <c r="J26" s="19" t="e">
        <f t="shared" si="2"/>
        <v>#DIV/0!</v>
      </c>
      <c r="K26" s="19">
        <f t="shared" si="3"/>
        <v>61.786862015131518</v>
      </c>
    </row>
    <row r="27" spans="1:11" x14ac:dyDescent="0.25">
      <c r="A27" s="271" t="s">
        <v>22</v>
      </c>
      <c r="B27" s="271"/>
      <c r="C27" s="271"/>
      <c r="D27" s="271"/>
      <c r="E27" s="271"/>
      <c r="F27" s="23">
        <f>+F16+F26</f>
        <v>-72748.550000000047</v>
      </c>
      <c r="G27" s="24">
        <f>+G16+G26</f>
        <v>0</v>
      </c>
      <c r="H27" s="24">
        <f>+H16+H26</f>
        <v>0</v>
      </c>
      <c r="I27" s="23">
        <f>+I16+I26</f>
        <v>-1.4551915228366852E-10</v>
      </c>
      <c r="J27" s="19">
        <f t="shared" si="2"/>
        <v>2.000303130215907E-13</v>
      </c>
      <c r="K27" s="19" t="e">
        <f t="shared" si="3"/>
        <v>#DIV/0!</v>
      </c>
    </row>
    <row r="29" spans="1:11" ht="5.25" customHeight="1" x14ac:dyDescent="0.25">
      <c r="A29" s="269"/>
      <c r="B29" s="269"/>
      <c r="C29" s="269"/>
      <c r="D29" s="269"/>
      <c r="E29" s="269"/>
      <c r="F29" s="269"/>
      <c r="G29" s="269"/>
      <c r="H29" s="269"/>
      <c r="I29" s="269"/>
      <c r="J29" s="269"/>
      <c r="K29" s="269"/>
    </row>
    <row r="30" spans="1:11" ht="20.25" customHeight="1" x14ac:dyDescent="0.25">
      <c r="A30" s="269" t="s">
        <v>581</v>
      </c>
      <c r="B30" s="269"/>
      <c r="C30" s="269"/>
      <c r="D30" s="269"/>
      <c r="E30" s="269"/>
      <c r="F30" s="269"/>
      <c r="G30" s="269"/>
      <c r="H30" s="269"/>
      <c r="I30" s="269"/>
      <c r="J30" s="269"/>
      <c r="K30" s="269"/>
    </row>
    <row r="31" spans="1:11" ht="38.25" customHeight="1" x14ac:dyDescent="0.25">
      <c r="A31" s="269" t="s">
        <v>565</v>
      </c>
      <c r="B31" s="269"/>
      <c r="C31" s="269"/>
      <c r="D31" s="269"/>
      <c r="E31" s="269"/>
      <c r="F31" s="269"/>
      <c r="G31" s="269"/>
      <c r="H31" s="269"/>
      <c r="I31" s="269"/>
      <c r="J31" s="269"/>
      <c r="K31" s="269"/>
    </row>
    <row r="32" spans="1:11" x14ac:dyDescent="0.25">
      <c r="A32" s="269"/>
      <c r="B32" s="269"/>
      <c r="C32" s="269"/>
      <c r="D32" s="269"/>
      <c r="E32" s="269"/>
      <c r="F32" s="269"/>
      <c r="G32" s="269"/>
      <c r="H32" s="269"/>
      <c r="I32" s="269"/>
      <c r="J32" s="269"/>
      <c r="K32" s="269"/>
    </row>
    <row r="33" spans="1:11" ht="31.5" customHeight="1" x14ac:dyDescent="0.25">
      <c r="A33" s="270" t="s">
        <v>582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74" t="s">
        <v>0</v>
      </c>
      <c r="B1" s="274"/>
      <c r="C1" s="274"/>
      <c r="D1" s="274"/>
      <c r="E1" s="274"/>
      <c r="F1" s="274"/>
      <c r="G1" s="274"/>
      <c r="H1" s="274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7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74" t="s">
        <v>23</v>
      </c>
      <c r="B3" s="274"/>
      <c r="C3" s="274"/>
      <c r="D3" s="274"/>
      <c r="E3" s="274"/>
      <c r="F3" s="274"/>
      <c r="G3" s="274"/>
      <c r="H3" s="274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7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74" t="s">
        <v>24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7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73" t="s">
        <v>3</v>
      </c>
      <c r="B7" s="273"/>
      <c r="C7" s="54" t="s">
        <v>566</v>
      </c>
      <c r="D7" s="54" t="s">
        <v>575</v>
      </c>
      <c r="E7" s="54" t="s">
        <v>576</v>
      </c>
      <c r="F7" s="54" t="s">
        <v>577</v>
      </c>
      <c r="G7" s="54" t="s">
        <v>260</v>
      </c>
      <c r="H7" s="162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72">
        <v>1</v>
      </c>
      <c r="B8" s="272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s="34" customFormat="1" x14ac:dyDescent="0.2">
      <c r="A10" s="199"/>
      <c r="B10" s="201" t="s">
        <v>25</v>
      </c>
      <c r="C10" s="192">
        <f>+C11+C70</f>
        <v>794698.25</v>
      </c>
      <c r="D10" s="202">
        <f>+D11+D70</f>
        <v>1890786</v>
      </c>
      <c r="E10" s="202">
        <f>+E11+E70</f>
        <v>1890786</v>
      </c>
      <c r="F10" s="192">
        <f>+F11+F70</f>
        <v>944368.97</v>
      </c>
      <c r="G10" s="192">
        <f>+F10/C10*100</f>
        <v>118.83365415741132</v>
      </c>
      <c r="H10" s="192">
        <f>+F10/E10*100</f>
        <v>49.945841041767814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3" t="s">
        <v>30</v>
      </c>
      <c r="B11" s="194" t="s">
        <v>31</v>
      </c>
      <c r="C11" s="195">
        <f>+C12+C34+C45+C51+C58+C65</f>
        <v>794698.25</v>
      </c>
      <c r="D11" s="196">
        <f>+D12+D34+D45+D51+D58+D65</f>
        <v>1890786</v>
      </c>
      <c r="E11" s="196">
        <f>+E12+E34+E45+E51+E58+E65</f>
        <v>1890786</v>
      </c>
      <c r="F11" s="195">
        <f>+F12+F34+F45+F51+F58+F65</f>
        <v>944368.97</v>
      </c>
      <c r="G11" s="197">
        <f>+F11/C11*100</f>
        <v>118.83365415741132</v>
      </c>
      <c r="H11" s="197">
        <f>+F11/E11*100</f>
        <v>49.945841041767814</v>
      </c>
      <c r="I11" s="166"/>
      <c r="J11" s="166"/>
      <c r="K11" s="166"/>
      <c r="L11" s="166"/>
      <c r="M11" s="166"/>
      <c r="N11" s="166"/>
      <c r="O11" s="166"/>
    </row>
    <row r="12" spans="1:15" x14ac:dyDescent="0.2">
      <c r="A12" s="181" t="s">
        <v>33</v>
      </c>
      <c r="B12" s="182" t="s">
        <v>34</v>
      </c>
      <c r="C12" s="178">
        <f>+C13+C15+C20+C23+C26+C29</f>
        <v>130717.49</v>
      </c>
      <c r="D12" s="161">
        <v>303370</v>
      </c>
      <c r="E12" s="161">
        <v>303370</v>
      </c>
      <c r="F12" s="178">
        <f>+F13+F15+F20+F23+F26+F29</f>
        <v>180675.31999999998</v>
      </c>
      <c r="G12" s="178">
        <f>+F12/C12*100</f>
        <v>138.2181680508094</v>
      </c>
      <c r="H12" s="178">
        <f>+F12/E12*100</f>
        <v>59.55609321950093</v>
      </c>
      <c r="I12" s="169"/>
      <c r="J12" s="169"/>
      <c r="K12" s="169"/>
      <c r="L12" s="169"/>
      <c r="M12" s="169"/>
      <c r="N12" s="169"/>
      <c r="O12" s="169"/>
    </row>
    <row r="13" spans="1:15" x14ac:dyDescent="0.2">
      <c r="A13" s="179" t="s">
        <v>262</v>
      </c>
      <c r="B13" s="180" t="s">
        <v>263</v>
      </c>
      <c r="C13" s="178">
        <f>+C14</f>
        <v>0</v>
      </c>
      <c r="D13" s="176"/>
      <c r="E13" s="176"/>
      <c r="F13" s="178">
        <f>+F14</f>
        <v>0</v>
      </c>
      <c r="G13" s="178" t="e">
        <f t="shared" ref="G13:G72" si="0">+F13/C13*100</f>
        <v>#DIV/0!</v>
      </c>
      <c r="H13" s="178"/>
      <c r="I13" s="169"/>
      <c r="J13" s="169"/>
      <c r="K13" s="169"/>
      <c r="L13" s="169"/>
      <c r="M13" s="169"/>
      <c r="N13" s="169"/>
      <c r="O13" s="169"/>
    </row>
    <row r="14" spans="1:15" x14ac:dyDescent="0.2">
      <c r="A14" s="53" t="s">
        <v>264</v>
      </c>
      <c r="B14" s="51" t="s">
        <v>265</v>
      </c>
      <c r="C14" s="47"/>
      <c r="D14" s="175"/>
      <c r="E14" s="175"/>
      <c r="F14" s="47"/>
      <c r="G14" s="174" t="e">
        <f t="shared" si="0"/>
        <v>#DIV/0!</v>
      </c>
      <c r="H14" s="178"/>
      <c r="I14" s="49"/>
      <c r="J14" s="49"/>
      <c r="K14" s="49"/>
      <c r="L14" s="49"/>
      <c r="M14" s="50"/>
      <c r="N14" s="50"/>
      <c r="O14" s="50"/>
    </row>
    <row r="15" spans="1:15" x14ac:dyDescent="0.2">
      <c r="A15" s="179" t="s">
        <v>35</v>
      </c>
      <c r="B15" s="180" t="s">
        <v>36</v>
      </c>
      <c r="C15" s="178">
        <f>SUM(C16:C19)</f>
        <v>0</v>
      </c>
      <c r="D15" s="176"/>
      <c r="E15" s="176"/>
      <c r="F15" s="178">
        <f>SUM(F16:F19)</f>
        <v>0</v>
      </c>
      <c r="G15" s="178" t="e">
        <f t="shared" si="0"/>
        <v>#DIV/0!</v>
      </c>
      <c r="H15" s="178"/>
      <c r="I15" s="169"/>
      <c r="J15" s="169"/>
      <c r="K15" s="169"/>
      <c r="L15" s="169"/>
      <c r="M15" s="169"/>
      <c r="N15" s="169"/>
      <c r="O15" s="169"/>
    </row>
    <row r="16" spans="1:15" x14ac:dyDescent="0.2">
      <c r="A16" s="53" t="s">
        <v>266</v>
      </c>
      <c r="B16" s="51" t="s">
        <v>267</v>
      </c>
      <c r="C16" s="47"/>
      <c r="D16" s="175"/>
      <c r="E16" s="175"/>
      <c r="F16" s="47"/>
      <c r="G16" s="174" t="e">
        <f t="shared" si="0"/>
        <v>#DIV/0!</v>
      </c>
      <c r="H16" s="178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/>
      <c r="D17" s="175"/>
      <c r="E17" s="175"/>
      <c r="F17" s="52"/>
      <c r="G17" s="173" t="e">
        <f t="shared" si="0"/>
        <v>#DIV/0!</v>
      </c>
      <c r="H17" s="178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/>
      <c r="D18" s="175"/>
      <c r="E18" s="175"/>
      <c r="F18" s="47"/>
      <c r="G18" s="174" t="e">
        <f t="shared" si="0"/>
        <v>#DIV/0!</v>
      </c>
      <c r="H18" s="178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/>
      <c r="D19" s="175"/>
      <c r="E19" s="175"/>
      <c r="F19" s="47"/>
      <c r="G19" s="174" t="e">
        <f t="shared" si="0"/>
        <v>#DIV/0!</v>
      </c>
      <c r="H19" s="178"/>
      <c r="I19" s="49"/>
      <c r="J19" s="49"/>
      <c r="K19" s="49"/>
      <c r="L19" s="49"/>
      <c r="M19" s="50"/>
      <c r="N19" s="50"/>
      <c r="O19" s="50"/>
    </row>
    <row r="20" spans="1:15" x14ac:dyDescent="0.2">
      <c r="A20" s="179" t="s">
        <v>270</v>
      </c>
      <c r="B20" s="180" t="s">
        <v>271</v>
      </c>
      <c r="C20" s="178">
        <f>+C21+C22</f>
        <v>0</v>
      </c>
      <c r="D20" s="176"/>
      <c r="E20" s="176"/>
      <c r="F20" s="178">
        <f>+F21+F22</f>
        <v>0</v>
      </c>
      <c r="G20" s="178" t="e">
        <f t="shared" si="0"/>
        <v>#DIV/0!</v>
      </c>
      <c r="H20" s="178"/>
      <c r="I20" s="169"/>
      <c r="J20" s="169"/>
      <c r="K20" s="169"/>
      <c r="L20" s="169"/>
      <c r="M20" s="169"/>
      <c r="N20" s="169"/>
      <c r="O20" s="169"/>
    </row>
    <row r="21" spans="1:15" x14ac:dyDescent="0.2">
      <c r="A21" s="53" t="s">
        <v>272</v>
      </c>
      <c r="B21" s="51" t="s">
        <v>273</v>
      </c>
      <c r="C21" s="47"/>
      <c r="D21" s="175"/>
      <c r="E21" s="175"/>
      <c r="F21" s="47"/>
      <c r="G21" s="174" t="e">
        <f t="shared" si="0"/>
        <v>#DIV/0!</v>
      </c>
      <c r="H21" s="178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/>
      <c r="D22" s="175"/>
      <c r="E22" s="175"/>
      <c r="F22" s="52"/>
      <c r="G22" s="173" t="e">
        <f t="shared" si="0"/>
        <v>#DIV/0!</v>
      </c>
      <c r="H22" s="178"/>
      <c r="I22" s="49"/>
      <c r="J22" s="49"/>
      <c r="K22" s="49"/>
      <c r="L22" s="49"/>
      <c r="M22" s="50"/>
      <c r="N22" s="50"/>
      <c r="O22" s="50"/>
    </row>
    <row r="23" spans="1:15" x14ac:dyDescent="0.2">
      <c r="A23" s="179" t="s">
        <v>276</v>
      </c>
      <c r="B23" s="180" t="s">
        <v>277</v>
      </c>
      <c r="C23" s="178">
        <f>+C24+C25</f>
        <v>33057.520000000004</v>
      </c>
      <c r="D23" s="176"/>
      <c r="E23" s="176"/>
      <c r="F23" s="178">
        <f>+F24+F25</f>
        <v>15282.46</v>
      </c>
      <c r="G23" s="178">
        <f t="shared" si="0"/>
        <v>46.229904723645319</v>
      </c>
      <c r="H23" s="178"/>
      <c r="I23" s="169"/>
      <c r="J23" s="169"/>
      <c r="K23" s="169"/>
      <c r="L23" s="169"/>
      <c r="M23" s="169"/>
      <c r="N23" s="169"/>
      <c r="O23" s="169"/>
    </row>
    <row r="24" spans="1:15" ht="25.5" x14ac:dyDescent="0.2">
      <c r="A24" s="53" t="s">
        <v>278</v>
      </c>
      <c r="B24" s="51" t="s">
        <v>279</v>
      </c>
      <c r="C24" s="47">
        <v>19782.52</v>
      </c>
      <c r="D24" s="175"/>
      <c r="E24" s="175"/>
      <c r="F24" s="47">
        <v>15282.46</v>
      </c>
      <c r="G24" s="174">
        <f t="shared" si="0"/>
        <v>77.252341966544193</v>
      </c>
      <c r="H24" s="178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>
        <v>13275</v>
      </c>
      <c r="D25" s="175"/>
      <c r="E25" s="175"/>
      <c r="F25" s="47">
        <v>0</v>
      </c>
      <c r="G25" s="174">
        <f t="shared" si="0"/>
        <v>0</v>
      </c>
      <c r="H25" s="178"/>
      <c r="I25" s="49"/>
      <c r="J25" s="49"/>
      <c r="K25" s="49"/>
      <c r="L25" s="49"/>
      <c r="M25" s="50"/>
      <c r="N25" s="50"/>
      <c r="O25" s="50"/>
    </row>
    <row r="26" spans="1:15" x14ac:dyDescent="0.2">
      <c r="A26" s="179" t="s">
        <v>282</v>
      </c>
      <c r="B26" s="180" t="s">
        <v>283</v>
      </c>
      <c r="C26" s="178">
        <f>+C27+C28</f>
        <v>0</v>
      </c>
      <c r="D26" s="176"/>
      <c r="E26" s="176"/>
      <c r="F26" s="178">
        <f>+F27+F28</f>
        <v>0</v>
      </c>
      <c r="G26" s="178" t="e">
        <f t="shared" si="0"/>
        <v>#DIV/0!</v>
      </c>
      <c r="H26" s="178"/>
      <c r="I26" s="169"/>
      <c r="J26" s="169"/>
      <c r="K26" s="169"/>
      <c r="L26" s="169"/>
      <c r="M26" s="169"/>
      <c r="N26" s="169"/>
      <c r="O26" s="169"/>
    </row>
    <row r="27" spans="1:15" x14ac:dyDescent="0.2">
      <c r="A27" s="53" t="s">
        <v>284</v>
      </c>
      <c r="B27" s="51" t="s">
        <v>285</v>
      </c>
      <c r="C27" s="47"/>
      <c r="D27" s="175"/>
      <c r="E27" s="175"/>
      <c r="F27" s="47"/>
      <c r="G27" s="174" t="e">
        <f t="shared" si="0"/>
        <v>#DIV/0!</v>
      </c>
      <c r="H27" s="178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/>
      <c r="D28" s="175"/>
      <c r="E28" s="175"/>
      <c r="F28" s="47"/>
      <c r="G28" s="174" t="e">
        <f t="shared" si="0"/>
        <v>#DIV/0!</v>
      </c>
      <c r="H28" s="178"/>
      <c r="I28" s="49"/>
      <c r="J28" s="49"/>
      <c r="K28" s="49"/>
      <c r="L28" s="49"/>
      <c r="M28" s="50"/>
      <c r="N28" s="50"/>
      <c r="O28" s="50"/>
    </row>
    <row r="29" spans="1:15" x14ac:dyDescent="0.2">
      <c r="A29" s="179" t="s">
        <v>288</v>
      </c>
      <c r="B29" s="180" t="s">
        <v>196</v>
      </c>
      <c r="C29" s="178">
        <f>SUM(C30:C33)</f>
        <v>97659.97</v>
      </c>
      <c r="D29" s="176"/>
      <c r="E29" s="176"/>
      <c r="F29" s="178">
        <f>SUM(F30:F33)</f>
        <v>165392.85999999999</v>
      </c>
      <c r="G29" s="178">
        <f t="shared" si="0"/>
        <v>169.35583740195699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53" t="s">
        <v>289</v>
      </c>
      <c r="B30" s="51" t="s">
        <v>198</v>
      </c>
      <c r="C30" s="47">
        <v>90208.97</v>
      </c>
      <c r="D30" s="176"/>
      <c r="E30" s="176"/>
      <c r="F30" s="47">
        <v>161392.85999999999</v>
      </c>
      <c r="G30" s="174">
        <f t="shared" si="0"/>
        <v>178.90999088006433</v>
      </c>
      <c r="H30" s="178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>
        <v>0</v>
      </c>
      <c r="D31" s="176"/>
      <c r="E31" s="176"/>
      <c r="F31" s="47">
        <v>4000</v>
      </c>
      <c r="G31" s="174" t="e">
        <f t="shared" si="0"/>
        <v>#DIV/0!</v>
      </c>
      <c r="H31" s="178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7451</v>
      </c>
      <c r="D32" s="176"/>
      <c r="E32" s="176"/>
      <c r="F32" s="47"/>
      <c r="G32" s="174">
        <f t="shared" si="0"/>
        <v>0</v>
      </c>
      <c r="H32" s="178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/>
      <c r="D33" s="176"/>
      <c r="E33" s="176"/>
      <c r="F33" s="47"/>
      <c r="G33" s="174" t="e">
        <f t="shared" si="0"/>
        <v>#DIV/0!</v>
      </c>
      <c r="H33" s="178"/>
      <c r="I33" s="50"/>
      <c r="J33" s="50"/>
      <c r="K33" s="50"/>
      <c r="L33" s="50"/>
      <c r="M33" s="50"/>
      <c r="N33" s="50"/>
      <c r="O33" s="50"/>
    </row>
    <row r="34" spans="1:15" x14ac:dyDescent="0.2">
      <c r="A34" s="181" t="s">
        <v>41</v>
      </c>
      <c r="B34" s="182" t="s">
        <v>42</v>
      </c>
      <c r="C34" s="178">
        <f>+C35+C42</f>
        <v>0.32</v>
      </c>
      <c r="D34" s="161">
        <v>0</v>
      </c>
      <c r="E34" s="161">
        <v>0</v>
      </c>
      <c r="F34" s="178">
        <f>+F35+F42</f>
        <v>0.81</v>
      </c>
      <c r="G34" s="178">
        <f>+F34/C34*100</f>
        <v>253.125</v>
      </c>
      <c r="H34" s="178" t="e">
        <f>+F34/E34*100</f>
        <v>#DIV/0!</v>
      </c>
      <c r="I34" s="169"/>
      <c r="J34" s="169"/>
      <c r="K34" s="169"/>
      <c r="L34" s="169"/>
      <c r="M34" s="169"/>
      <c r="N34" s="169"/>
      <c r="O34" s="169"/>
    </row>
    <row r="35" spans="1:15" x14ac:dyDescent="0.2">
      <c r="A35" s="179" t="s">
        <v>43</v>
      </c>
      <c r="B35" s="180" t="s">
        <v>44</v>
      </c>
      <c r="C35" s="178">
        <f>SUM(C36:C41)</f>
        <v>0.32</v>
      </c>
      <c r="D35" s="176"/>
      <c r="E35" s="176"/>
      <c r="F35" s="178">
        <f>SUM(F36:F41)</f>
        <v>0.81</v>
      </c>
      <c r="G35" s="178">
        <f t="shared" si="0"/>
        <v>253.125</v>
      </c>
      <c r="H35" s="178"/>
      <c r="I35" s="169"/>
      <c r="J35" s="169"/>
      <c r="K35" s="169"/>
      <c r="L35" s="169"/>
      <c r="M35" s="169"/>
      <c r="N35" s="169"/>
      <c r="O35" s="169"/>
    </row>
    <row r="36" spans="1:15" x14ac:dyDescent="0.2">
      <c r="A36" s="53" t="s">
        <v>294</v>
      </c>
      <c r="B36" s="51" t="s">
        <v>295</v>
      </c>
      <c r="C36" s="47">
        <v>0.32</v>
      </c>
      <c r="D36" s="176"/>
      <c r="E36" s="176"/>
      <c r="F36" s="47">
        <v>0.81</v>
      </c>
      <c r="G36" s="174">
        <f t="shared" si="0"/>
        <v>253.125</v>
      </c>
      <c r="H36" s="178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/>
      <c r="D37" s="176"/>
      <c r="E37" s="176"/>
      <c r="F37" s="47"/>
      <c r="G37" s="174" t="e">
        <f t="shared" si="0"/>
        <v>#DIV/0!</v>
      </c>
      <c r="H37" s="178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/>
      <c r="D38" s="176"/>
      <c r="E38" s="176"/>
      <c r="F38" s="47"/>
      <c r="G38" s="174" t="e">
        <f t="shared" si="0"/>
        <v>#DIV/0!</v>
      </c>
      <c r="H38" s="178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/>
      <c r="D39" s="176"/>
      <c r="E39" s="176"/>
      <c r="F39" s="47"/>
      <c r="G39" s="174" t="e">
        <f t="shared" si="0"/>
        <v>#DIV/0!</v>
      </c>
      <c r="H39" s="178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/>
      <c r="D40" s="176"/>
      <c r="E40" s="176"/>
      <c r="F40" s="47"/>
      <c r="G40" s="174" t="e">
        <f t="shared" si="0"/>
        <v>#DIV/0!</v>
      </c>
      <c r="H40" s="178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/>
      <c r="D41" s="176"/>
      <c r="E41" s="176"/>
      <c r="F41" s="47"/>
      <c r="G41" s="174" t="e">
        <f t="shared" si="0"/>
        <v>#DIV/0!</v>
      </c>
      <c r="H41" s="178"/>
      <c r="I41" s="50"/>
      <c r="J41" s="50"/>
      <c r="K41" s="50"/>
      <c r="L41" s="50"/>
      <c r="M41" s="50"/>
      <c r="N41" s="50"/>
      <c r="O41" s="50"/>
    </row>
    <row r="42" spans="1:15" x14ac:dyDescent="0.2">
      <c r="A42" s="179" t="s">
        <v>304</v>
      </c>
      <c r="B42" s="180" t="s">
        <v>305</v>
      </c>
      <c r="C42" s="178">
        <f>+C43+C44</f>
        <v>0</v>
      </c>
      <c r="D42" s="176"/>
      <c r="E42" s="176"/>
      <c r="F42" s="178">
        <f>+F43+F44</f>
        <v>0</v>
      </c>
      <c r="G42" s="178" t="e">
        <f t="shared" si="0"/>
        <v>#DIV/0!</v>
      </c>
      <c r="H42" s="178"/>
      <c r="I42" s="169"/>
      <c r="J42" s="169"/>
      <c r="K42" s="169"/>
      <c r="L42" s="169"/>
      <c r="M42" s="169"/>
      <c r="N42" s="169"/>
      <c r="O42" s="169"/>
    </row>
    <row r="43" spans="1:15" x14ac:dyDescent="0.2">
      <c r="A43" s="53" t="s">
        <v>306</v>
      </c>
      <c r="B43" s="51" t="s">
        <v>307</v>
      </c>
      <c r="C43" s="47"/>
      <c r="D43" s="176"/>
      <c r="E43" s="176"/>
      <c r="F43" s="47"/>
      <c r="G43" s="174" t="e">
        <f t="shared" si="0"/>
        <v>#DIV/0!</v>
      </c>
      <c r="H43" s="178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/>
      <c r="D44" s="176"/>
      <c r="E44" s="176"/>
      <c r="F44" s="47"/>
      <c r="G44" s="174" t="e">
        <f t="shared" si="0"/>
        <v>#DIV/0!</v>
      </c>
      <c r="H44" s="178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1" t="s">
        <v>47</v>
      </c>
      <c r="B45" s="182" t="s">
        <v>48</v>
      </c>
      <c r="C45" s="178">
        <f>+C46+C48</f>
        <v>3135.6</v>
      </c>
      <c r="D45" s="161">
        <v>120000</v>
      </c>
      <c r="E45" s="161">
        <v>120000</v>
      </c>
      <c r="F45" s="178">
        <f>+F46+F48</f>
        <v>5279.04</v>
      </c>
      <c r="G45" s="178">
        <f>+F45/C45*100</f>
        <v>168.35820895522389</v>
      </c>
      <c r="H45" s="178">
        <f>+F45/E45*100</f>
        <v>4.3991999999999996</v>
      </c>
      <c r="I45" s="169"/>
      <c r="J45" s="169"/>
      <c r="K45" s="169"/>
      <c r="L45" s="169"/>
      <c r="M45" s="169"/>
      <c r="N45" s="169"/>
      <c r="O45" s="169"/>
    </row>
    <row r="46" spans="1:15" x14ac:dyDescent="0.2">
      <c r="A46" s="179" t="s">
        <v>310</v>
      </c>
      <c r="B46" s="180" t="s">
        <v>311</v>
      </c>
      <c r="C46" s="178">
        <f>+C47</f>
        <v>0</v>
      </c>
      <c r="D46" s="176"/>
      <c r="E46" s="176"/>
      <c r="F46" s="178">
        <f>+F47</f>
        <v>0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53" t="s">
        <v>312</v>
      </c>
      <c r="B47" s="51" t="s">
        <v>313</v>
      </c>
      <c r="C47" s="47"/>
      <c r="D47" s="176"/>
      <c r="E47" s="176"/>
      <c r="F47" s="47"/>
      <c r="G47" s="174" t="e">
        <f t="shared" si="0"/>
        <v>#DIV/0!</v>
      </c>
      <c r="H47" s="178"/>
      <c r="I47" s="50"/>
      <c r="J47" s="50"/>
      <c r="K47" s="50"/>
      <c r="L47" s="50"/>
      <c r="M47" s="50"/>
      <c r="N47" s="50"/>
      <c r="O47" s="50"/>
    </row>
    <row r="48" spans="1:15" x14ac:dyDescent="0.2">
      <c r="A48" s="179" t="s">
        <v>49</v>
      </c>
      <c r="B48" s="180" t="s">
        <v>50</v>
      </c>
      <c r="C48" s="178">
        <f>+C49+C50</f>
        <v>3135.6</v>
      </c>
      <c r="D48" s="176"/>
      <c r="E48" s="176"/>
      <c r="F48" s="178">
        <f>+F49+F50</f>
        <v>5279.04</v>
      </c>
      <c r="G48" s="178">
        <f t="shared" si="0"/>
        <v>168.35820895522389</v>
      </c>
      <c r="H48" s="178"/>
      <c r="I48" s="169"/>
      <c r="J48" s="169"/>
      <c r="K48" s="169"/>
      <c r="L48" s="169"/>
      <c r="M48" s="169"/>
      <c r="N48" s="169"/>
      <c r="O48" s="169"/>
    </row>
    <row r="49" spans="1:15" x14ac:dyDescent="0.2">
      <c r="A49" s="53" t="s">
        <v>314</v>
      </c>
      <c r="B49" s="51" t="s">
        <v>315</v>
      </c>
      <c r="C49" s="47"/>
      <c r="D49" s="176"/>
      <c r="E49" s="176"/>
      <c r="F49" s="47"/>
      <c r="G49" s="174" t="e">
        <f t="shared" si="0"/>
        <v>#DIV/0!</v>
      </c>
      <c r="H49" s="178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3135.6</v>
      </c>
      <c r="D50" s="176"/>
      <c r="E50" s="176"/>
      <c r="F50" s="47">
        <v>5279.04</v>
      </c>
      <c r="G50" s="174">
        <f t="shared" si="0"/>
        <v>168.35820895522389</v>
      </c>
      <c r="H50" s="178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1" t="s">
        <v>316</v>
      </c>
      <c r="B51" s="182" t="s">
        <v>317</v>
      </c>
      <c r="C51" s="178">
        <f>+C52+C55</f>
        <v>9299.42</v>
      </c>
      <c r="D51" s="161">
        <v>18960</v>
      </c>
      <c r="E51" s="161">
        <v>18960</v>
      </c>
      <c r="F51" s="178">
        <f>+F52+F55</f>
        <v>11408.12</v>
      </c>
      <c r="G51" s="178">
        <f>+F51/C51*100</f>
        <v>122.67560772607324</v>
      </c>
      <c r="H51" s="178">
        <f>+F51/E51*100</f>
        <v>60.169409282700428</v>
      </c>
      <c r="I51" s="169"/>
      <c r="J51" s="169"/>
      <c r="K51" s="169"/>
      <c r="L51" s="169"/>
      <c r="M51" s="169"/>
      <c r="N51" s="169"/>
      <c r="O51" s="169"/>
    </row>
    <row r="52" spans="1:15" x14ac:dyDescent="0.2">
      <c r="A52" s="179" t="s">
        <v>318</v>
      </c>
      <c r="B52" s="180" t="s">
        <v>319</v>
      </c>
      <c r="C52" s="178">
        <f>+C53+C54</f>
        <v>9299.42</v>
      </c>
      <c r="D52" s="176"/>
      <c r="E52" s="176"/>
      <c r="F52" s="178">
        <f>+F53+F54</f>
        <v>11408.12</v>
      </c>
      <c r="G52" s="178">
        <f t="shared" si="0"/>
        <v>122.67560772607324</v>
      </c>
      <c r="H52" s="178"/>
      <c r="I52" s="169"/>
      <c r="J52" s="169"/>
      <c r="K52" s="169"/>
      <c r="L52" s="169"/>
      <c r="M52" s="169"/>
      <c r="N52" s="169"/>
      <c r="O52" s="169"/>
    </row>
    <row r="53" spans="1:15" x14ac:dyDescent="0.2">
      <c r="A53" s="53" t="s">
        <v>320</v>
      </c>
      <c r="B53" s="51" t="s">
        <v>321</v>
      </c>
      <c r="C53" s="47"/>
      <c r="D53" s="176"/>
      <c r="E53" s="176"/>
      <c r="F53" s="47"/>
      <c r="G53" s="174" t="e">
        <f t="shared" si="0"/>
        <v>#DIV/0!</v>
      </c>
      <c r="H53" s="178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9299.42</v>
      </c>
      <c r="D54" s="176"/>
      <c r="E54" s="176"/>
      <c r="F54" s="47">
        <v>11408.12</v>
      </c>
      <c r="G54" s="174">
        <f t="shared" si="0"/>
        <v>122.67560772607324</v>
      </c>
      <c r="H54" s="178"/>
      <c r="I54" s="50"/>
      <c r="J54" s="50"/>
      <c r="K54" s="50"/>
      <c r="L54" s="50"/>
      <c r="M54" s="50"/>
      <c r="N54" s="50"/>
      <c r="O54" s="50"/>
    </row>
    <row r="55" spans="1:15" x14ac:dyDescent="0.2">
      <c r="A55" s="179" t="s">
        <v>324</v>
      </c>
      <c r="B55" s="180" t="s">
        <v>325</v>
      </c>
      <c r="C55" s="178">
        <f>+C56+C57</f>
        <v>0</v>
      </c>
      <c r="D55" s="176"/>
      <c r="E55" s="176"/>
      <c r="F55" s="178">
        <f>+F56+F57</f>
        <v>0</v>
      </c>
      <c r="G55" s="178" t="e">
        <f t="shared" si="0"/>
        <v>#DIV/0!</v>
      </c>
      <c r="H55" s="178"/>
      <c r="I55" s="169"/>
      <c r="J55" s="169"/>
      <c r="K55" s="169"/>
      <c r="L55" s="169"/>
      <c r="M55" s="169"/>
      <c r="N55" s="169"/>
      <c r="O55" s="169"/>
    </row>
    <row r="56" spans="1:15" x14ac:dyDescent="0.2">
      <c r="A56" s="53" t="s">
        <v>326</v>
      </c>
      <c r="B56" s="51" t="s">
        <v>212</v>
      </c>
      <c r="C56" s="47"/>
      <c r="D56" s="176"/>
      <c r="E56" s="176"/>
      <c r="F56" s="47"/>
      <c r="G56" s="174" t="e">
        <f t="shared" si="0"/>
        <v>#DIV/0!</v>
      </c>
      <c r="H56" s="178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/>
      <c r="D57" s="176"/>
      <c r="E57" s="176"/>
      <c r="F57" s="47"/>
      <c r="G57" s="174" t="e">
        <f t="shared" si="0"/>
        <v>#DIV/0!</v>
      </c>
      <c r="H57" s="178"/>
      <c r="I57" s="50"/>
      <c r="J57" s="50"/>
      <c r="K57" s="50"/>
      <c r="L57" s="50"/>
      <c r="M57" s="50"/>
      <c r="N57" s="50"/>
      <c r="O57" s="50"/>
    </row>
    <row r="58" spans="1:15" x14ac:dyDescent="0.2">
      <c r="A58" s="181">
        <v>67</v>
      </c>
      <c r="B58" s="182" t="s">
        <v>544</v>
      </c>
      <c r="C58" s="178">
        <f>+C59+C63</f>
        <v>651545.42000000004</v>
      </c>
      <c r="D58" s="161">
        <v>1448456</v>
      </c>
      <c r="E58" s="161">
        <v>1448456</v>
      </c>
      <c r="F58" s="178">
        <f>+F59+F63</f>
        <v>747005.68</v>
      </c>
      <c r="G58" s="178">
        <f>+F58/C58*100</f>
        <v>114.65135922527089</v>
      </c>
      <c r="H58" s="178">
        <f>+F58/E58*100</f>
        <v>51.572548976289234</v>
      </c>
      <c r="I58" s="169"/>
      <c r="J58" s="169"/>
      <c r="K58" s="169"/>
      <c r="L58" s="169"/>
      <c r="M58" s="169"/>
      <c r="N58" s="169"/>
      <c r="O58" s="169"/>
    </row>
    <row r="59" spans="1:15" x14ac:dyDescent="0.2">
      <c r="A59" s="179">
        <v>671</v>
      </c>
      <c r="B59" s="180" t="s">
        <v>544</v>
      </c>
      <c r="C59" s="178">
        <f>+C60+C61+C62</f>
        <v>651545.42000000004</v>
      </c>
      <c r="D59" s="176"/>
      <c r="E59" s="176"/>
      <c r="F59" s="178">
        <f>+F60+F61+F62</f>
        <v>747005.68</v>
      </c>
      <c r="G59" s="178">
        <f t="shared" si="0"/>
        <v>114.65135922527089</v>
      </c>
      <c r="H59" s="178"/>
      <c r="I59" s="169"/>
      <c r="J59" s="169"/>
      <c r="K59" s="169"/>
      <c r="L59" s="169"/>
      <c r="M59" s="169"/>
      <c r="N59" s="169"/>
      <c r="O59" s="169"/>
    </row>
    <row r="60" spans="1:15" x14ac:dyDescent="0.2">
      <c r="A60" s="171">
        <v>6711</v>
      </c>
      <c r="B60" s="170" t="s">
        <v>545</v>
      </c>
      <c r="C60" s="174">
        <v>651545.42000000004</v>
      </c>
      <c r="D60" s="176"/>
      <c r="E60" s="176"/>
      <c r="F60" s="174">
        <v>747005.68</v>
      </c>
      <c r="G60" s="174">
        <f t="shared" si="0"/>
        <v>114.65135922527089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171">
        <v>6712</v>
      </c>
      <c r="B61" s="170" t="s">
        <v>545</v>
      </c>
      <c r="C61" s="174"/>
      <c r="D61" s="176"/>
      <c r="E61" s="176"/>
      <c r="F61" s="174"/>
      <c r="G61" s="174" t="e">
        <f t="shared" si="0"/>
        <v>#DIV/0!</v>
      </c>
      <c r="H61" s="178"/>
      <c r="I61" s="169"/>
      <c r="J61" s="169"/>
      <c r="K61" s="169"/>
      <c r="L61" s="169"/>
      <c r="M61" s="169"/>
      <c r="N61" s="169"/>
      <c r="O61" s="169"/>
    </row>
    <row r="62" spans="1:15" x14ac:dyDescent="0.2">
      <c r="A62" s="171">
        <v>6714</v>
      </c>
      <c r="B62" s="170" t="s">
        <v>546</v>
      </c>
      <c r="C62" s="174"/>
      <c r="D62" s="176"/>
      <c r="E62" s="176"/>
      <c r="F62" s="174"/>
      <c r="G62" s="174" t="e">
        <f t="shared" si="0"/>
        <v>#DIV/0!</v>
      </c>
      <c r="H62" s="178"/>
      <c r="I62" s="169"/>
      <c r="J62" s="169"/>
      <c r="K62" s="169"/>
      <c r="L62" s="169"/>
      <c r="M62" s="169"/>
      <c r="N62" s="169"/>
      <c r="O62" s="169"/>
    </row>
    <row r="63" spans="1:15" x14ac:dyDescent="0.2">
      <c r="A63" s="179">
        <v>673</v>
      </c>
      <c r="B63" s="180" t="s">
        <v>554</v>
      </c>
      <c r="C63" s="178">
        <f>+C64</f>
        <v>0</v>
      </c>
      <c r="D63" s="176"/>
      <c r="E63" s="176"/>
      <c r="F63" s="178">
        <f>+F64</f>
        <v>0</v>
      </c>
      <c r="G63" s="178" t="e">
        <f t="shared" si="0"/>
        <v>#DIV/0!</v>
      </c>
      <c r="H63" s="178"/>
      <c r="I63" s="169"/>
      <c r="J63" s="169"/>
      <c r="K63" s="169"/>
      <c r="L63" s="169"/>
      <c r="M63" s="169"/>
      <c r="N63" s="169"/>
      <c r="O63" s="169"/>
    </row>
    <row r="64" spans="1:15" x14ac:dyDescent="0.2">
      <c r="A64" s="171">
        <v>6731</v>
      </c>
      <c r="B64" s="170" t="s">
        <v>554</v>
      </c>
      <c r="C64" s="174"/>
      <c r="D64" s="176"/>
      <c r="E64" s="176"/>
      <c r="F64" s="174"/>
      <c r="G64" s="174" t="e">
        <f t="shared" si="0"/>
        <v>#DIV/0!</v>
      </c>
      <c r="H64" s="178"/>
      <c r="I64" s="169"/>
      <c r="J64" s="169"/>
      <c r="K64" s="169"/>
      <c r="L64" s="169"/>
      <c r="M64" s="169"/>
      <c r="N64" s="169"/>
      <c r="O64" s="169"/>
    </row>
    <row r="65" spans="1:15" x14ac:dyDescent="0.2">
      <c r="A65" s="181" t="s">
        <v>328</v>
      </c>
      <c r="B65" s="182" t="s">
        <v>329</v>
      </c>
      <c r="C65" s="178">
        <f>+C66+C68</f>
        <v>0</v>
      </c>
      <c r="D65" s="161"/>
      <c r="E65" s="161"/>
      <c r="F65" s="178">
        <f>+F66+F68</f>
        <v>0</v>
      </c>
      <c r="G65" s="178" t="e">
        <f>+F65/C65*100</f>
        <v>#DIV/0!</v>
      </c>
      <c r="H65" s="178" t="e">
        <f>+F65/E65*100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330</v>
      </c>
      <c r="B66" s="180" t="s">
        <v>331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x14ac:dyDescent="0.2">
      <c r="A67" s="53" t="s">
        <v>332</v>
      </c>
      <c r="B67" s="51" t="s">
        <v>333</v>
      </c>
      <c r="C67" s="47"/>
      <c r="D67" s="176"/>
      <c r="E67" s="176"/>
      <c r="F67" s="47"/>
      <c r="G67" s="174" t="e">
        <f t="shared" si="0"/>
        <v>#DIV/0!</v>
      </c>
      <c r="H67" s="178"/>
      <c r="I67" s="50"/>
      <c r="J67" s="50"/>
      <c r="K67" s="50"/>
      <c r="L67" s="50"/>
      <c r="M67" s="50"/>
      <c r="N67" s="50"/>
      <c r="O67" s="50"/>
    </row>
    <row r="68" spans="1:15" x14ac:dyDescent="0.2">
      <c r="A68" s="179" t="s">
        <v>334</v>
      </c>
      <c r="B68" s="180" t="s">
        <v>335</v>
      </c>
      <c r="C68" s="178">
        <f>+C69</f>
        <v>0</v>
      </c>
      <c r="D68" s="176"/>
      <c r="E68" s="176"/>
      <c r="F68" s="178">
        <f>+F69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x14ac:dyDescent="0.2">
      <c r="A69" s="53" t="s">
        <v>336</v>
      </c>
      <c r="B69" s="51" t="s">
        <v>335</v>
      </c>
      <c r="C69" s="47"/>
      <c r="D69" s="176"/>
      <c r="E69" s="176"/>
      <c r="F69" s="47"/>
      <c r="G69" s="174" t="e">
        <f t="shared" si="0"/>
        <v>#DIV/0!</v>
      </c>
      <c r="H69" s="178"/>
      <c r="I69" s="50"/>
      <c r="J69" s="50"/>
      <c r="K69" s="50"/>
      <c r="L69" s="50"/>
      <c r="M69" s="50"/>
      <c r="N69" s="50"/>
      <c r="O69" s="50"/>
    </row>
    <row r="70" spans="1:15" x14ac:dyDescent="0.2">
      <c r="A70" s="193" t="s">
        <v>337</v>
      </c>
      <c r="B70" s="194" t="s">
        <v>338</v>
      </c>
      <c r="C70" s="195">
        <f>+C71+C76</f>
        <v>0</v>
      </c>
      <c r="D70" s="196">
        <f>+D71+D76</f>
        <v>0</v>
      </c>
      <c r="E70" s="196">
        <f>+E71+E76</f>
        <v>0</v>
      </c>
      <c r="F70" s="195">
        <f>+F71+F76</f>
        <v>0</v>
      </c>
      <c r="G70" s="197" t="e">
        <f>+F70/C70*100</f>
        <v>#DIV/0!</v>
      </c>
      <c r="H70" s="197" t="e">
        <f>+F70/E70*100</f>
        <v>#DIV/0!</v>
      </c>
      <c r="I70" s="166"/>
      <c r="J70" s="166"/>
      <c r="K70" s="166"/>
      <c r="L70" s="166"/>
      <c r="M70" s="166"/>
      <c r="N70" s="166"/>
      <c r="O70" s="166"/>
    </row>
    <row r="71" spans="1:15" x14ac:dyDescent="0.2">
      <c r="A71" s="181" t="s">
        <v>339</v>
      </c>
      <c r="B71" s="182" t="s">
        <v>340</v>
      </c>
      <c r="C71" s="178">
        <f>+C72+C74</f>
        <v>0</v>
      </c>
      <c r="D71" s="161"/>
      <c r="E71" s="161"/>
      <c r="F71" s="178">
        <f>+F72+F74</f>
        <v>0</v>
      </c>
      <c r="G71" s="178" t="e">
        <f>+F71/C71*100</f>
        <v>#DIV/0!</v>
      </c>
      <c r="H71" s="178" t="e">
        <f>+F71/E71*100</f>
        <v>#DIV/0!</v>
      </c>
      <c r="I71" s="169"/>
      <c r="J71" s="169"/>
      <c r="K71" s="169"/>
      <c r="L71" s="169"/>
      <c r="M71" s="169"/>
      <c r="N71" s="169"/>
      <c r="O71" s="169"/>
    </row>
    <row r="72" spans="1:15" x14ac:dyDescent="0.2">
      <c r="A72" s="179" t="s">
        <v>341</v>
      </c>
      <c r="B72" s="180" t="s">
        <v>342</v>
      </c>
      <c r="C72" s="178">
        <f>+C73</f>
        <v>0</v>
      </c>
      <c r="D72" s="176"/>
      <c r="E72" s="176"/>
      <c r="F72" s="178">
        <f>+F73</f>
        <v>0</v>
      </c>
      <c r="G72" s="178" t="e">
        <f t="shared" si="0"/>
        <v>#DIV/0!</v>
      </c>
      <c r="H72" s="178"/>
      <c r="I72" s="169"/>
      <c r="J72" s="169"/>
      <c r="K72" s="169"/>
      <c r="L72" s="169"/>
      <c r="M72" s="169"/>
      <c r="N72" s="169"/>
      <c r="O72" s="169"/>
    </row>
    <row r="73" spans="1:15" x14ac:dyDescent="0.2">
      <c r="A73" s="53" t="s">
        <v>343</v>
      </c>
      <c r="B73" s="51" t="s">
        <v>344</v>
      </c>
      <c r="C73" s="47"/>
      <c r="D73" s="176"/>
      <c r="E73" s="176"/>
      <c r="F73" s="47"/>
      <c r="G73" s="174" t="e">
        <f t="shared" ref="G73:G87" si="1">+F73/C73*100</f>
        <v>#DIV/0!</v>
      </c>
      <c r="H73" s="178"/>
      <c r="I73" s="50"/>
      <c r="J73" s="50"/>
      <c r="K73" s="50"/>
      <c r="L73" s="50"/>
      <c r="M73" s="50"/>
      <c r="N73" s="50"/>
      <c r="O73" s="50"/>
    </row>
    <row r="74" spans="1:15" x14ac:dyDescent="0.2">
      <c r="A74" s="179" t="s">
        <v>345</v>
      </c>
      <c r="B74" s="180" t="s">
        <v>346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53" t="s">
        <v>347</v>
      </c>
      <c r="B75" s="51" t="s">
        <v>348</v>
      </c>
      <c r="C75" s="47"/>
      <c r="D75" s="176"/>
      <c r="E75" s="176"/>
      <c r="F75" s="47"/>
      <c r="G75" s="174" t="e">
        <f t="shared" si="1"/>
        <v>#DIV/0!</v>
      </c>
      <c r="H75" s="178"/>
      <c r="I75" s="50"/>
      <c r="J75" s="50"/>
      <c r="K75" s="50"/>
      <c r="L75" s="50"/>
      <c r="M75" s="50"/>
      <c r="N75" s="50"/>
      <c r="O75" s="50"/>
    </row>
    <row r="76" spans="1:15" x14ac:dyDescent="0.2">
      <c r="A76" s="181" t="s">
        <v>349</v>
      </c>
      <c r="B76" s="182" t="s">
        <v>350</v>
      </c>
      <c r="C76" s="178">
        <f>+C77+C80+C84+C87</f>
        <v>0</v>
      </c>
      <c r="D76" s="48"/>
      <c r="E76" s="48"/>
      <c r="F76" s="178">
        <f>+F77+F80+F84+F87</f>
        <v>0</v>
      </c>
      <c r="G76" s="178" t="e">
        <f>+F76/C76*100</f>
        <v>#DIV/0!</v>
      </c>
      <c r="H76" s="178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9" t="s">
        <v>351</v>
      </c>
      <c r="B77" s="180" t="s">
        <v>352</v>
      </c>
      <c r="C77" s="178">
        <f>+C78+C79</f>
        <v>0</v>
      </c>
      <c r="D77" s="176"/>
      <c r="E77" s="176"/>
      <c r="F77" s="178">
        <f>+F78+F79</f>
        <v>0</v>
      </c>
      <c r="G77" s="178" t="e">
        <f t="shared" si="1"/>
        <v>#DIV/0!</v>
      </c>
      <c r="H77" s="178"/>
      <c r="I77" s="169"/>
      <c r="J77" s="169"/>
      <c r="K77" s="169"/>
      <c r="L77" s="169"/>
      <c r="M77" s="169"/>
      <c r="N77" s="169"/>
      <c r="O77" s="169"/>
    </row>
    <row r="78" spans="1:15" x14ac:dyDescent="0.2">
      <c r="A78" s="53" t="s">
        <v>353</v>
      </c>
      <c r="B78" s="51" t="s">
        <v>354</v>
      </c>
      <c r="C78" s="47"/>
      <c r="D78" s="176"/>
      <c r="E78" s="176"/>
      <c r="F78" s="47"/>
      <c r="G78" s="174" t="e">
        <f>+F78/C78*100</f>
        <v>#DIV/0!</v>
      </c>
      <c r="H78" s="178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/>
      <c r="D79" s="176"/>
      <c r="E79" s="176"/>
      <c r="F79" s="47"/>
      <c r="G79" s="174" t="e">
        <f t="shared" si="1"/>
        <v>#DIV/0!</v>
      </c>
      <c r="H79" s="178"/>
      <c r="I79" s="50"/>
      <c r="J79" s="50"/>
      <c r="K79" s="50"/>
      <c r="L79" s="50"/>
      <c r="M79" s="50"/>
      <c r="N79" s="50"/>
      <c r="O79" s="50"/>
    </row>
    <row r="80" spans="1:15" x14ac:dyDescent="0.2">
      <c r="A80" s="179" t="s">
        <v>356</v>
      </c>
      <c r="B80" s="180" t="s">
        <v>357</v>
      </c>
      <c r="C80" s="178">
        <f>+C81+C82+C83</f>
        <v>0</v>
      </c>
      <c r="D80" s="176"/>
      <c r="E80" s="176"/>
      <c r="F80" s="178">
        <f>+F81+F82+F83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53" t="s">
        <v>358</v>
      </c>
      <c r="B81" s="51" t="s">
        <v>242</v>
      </c>
      <c r="C81" s="47"/>
      <c r="D81" s="176"/>
      <c r="E81" s="176"/>
      <c r="F81" s="47"/>
      <c r="G81" s="174" t="e">
        <f t="shared" si="1"/>
        <v>#DIV/0!</v>
      </c>
      <c r="H81" s="178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/>
      <c r="D82" s="176"/>
      <c r="E82" s="176"/>
      <c r="F82" s="47"/>
      <c r="G82" s="174" t="e">
        <f t="shared" si="1"/>
        <v>#DIV/0!</v>
      </c>
      <c r="H82" s="178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/>
      <c r="D83" s="176"/>
      <c r="E83" s="176"/>
      <c r="F83" s="47"/>
      <c r="G83" s="174" t="e">
        <f t="shared" si="1"/>
        <v>#DIV/0!</v>
      </c>
      <c r="H83" s="178"/>
      <c r="I83" s="50"/>
      <c r="J83" s="50"/>
      <c r="K83" s="50"/>
      <c r="L83" s="50"/>
      <c r="M83" s="50"/>
      <c r="N83" s="50"/>
      <c r="O83" s="50"/>
    </row>
    <row r="84" spans="1:15" x14ac:dyDescent="0.2">
      <c r="A84" s="179" t="s">
        <v>363</v>
      </c>
      <c r="B84" s="180" t="s">
        <v>364</v>
      </c>
      <c r="C84" s="178">
        <f>+C85+C86</f>
        <v>0</v>
      </c>
      <c r="D84" s="176"/>
      <c r="E84" s="176"/>
      <c r="F84" s="178">
        <f>+F85+F86</f>
        <v>0</v>
      </c>
      <c r="G84" s="178" t="e">
        <f t="shared" si="1"/>
        <v>#DIV/0!</v>
      </c>
      <c r="H84" s="178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/>
      <c r="D85" s="176"/>
      <c r="E85" s="176"/>
      <c r="F85" s="47"/>
      <c r="G85" s="174" t="e">
        <f t="shared" si="1"/>
        <v>#DIV/0!</v>
      </c>
      <c r="H85" s="178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/>
      <c r="D86" s="176"/>
      <c r="E86" s="176"/>
      <c r="F86" s="47"/>
      <c r="G86" s="174" t="e">
        <f t="shared" si="1"/>
        <v>#DIV/0!</v>
      </c>
      <c r="H86" s="178"/>
      <c r="I86" s="50"/>
      <c r="J86" s="50"/>
      <c r="K86" s="50"/>
      <c r="L86" s="50"/>
      <c r="M86" s="50"/>
      <c r="N86" s="50"/>
      <c r="O86" s="50"/>
    </row>
    <row r="87" spans="1:15" x14ac:dyDescent="0.2">
      <c r="A87" s="179" t="s">
        <v>369</v>
      </c>
      <c r="B87" s="180" t="s">
        <v>370</v>
      </c>
      <c r="C87" s="178">
        <f>+C88</f>
        <v>0</v>
      </c>
      <c r="D87" s="176"/>
      <c r="E87" s="176"/>
      <c r="F87" s="178">
        <f>+F88</f>
        <v>0</v>
      </c>
      <c r="G87" s="178" t="e">
        <f t="shared" si="1"/>
        <v>#DIV/0!</v>
      </c>
      <c r="H87" s="178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/>
      <c r="D88" s="176"/>
      <c r="E88" s="176"/>
      <c r="F88" s="47"/>
      <c r="G88" s="174" t="e">
        <f>+F88/C88*100</f>
        <v>#DIV/0!</v>
      </c>
      <c r="H88" s="178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H113" sqref="H113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74" t="s">
        <v>0</v>
      </c>
      <c r="B1" s="274"/>
      <c r="C1" s="274"/>
      <c r="D1" s="274"/>
      <c r="E1" s="274"/>
      <c r="F1" s="274"/>
      <c r="G1" s="274"/>
      <c r="H1" s="274"/>
      <c r="I1" s="38"/>
      <c r="J1" s="38"/>
      <c r="K1" s="38"/>
      <c r="L1" s="164"/>
      <c r="M1" s="164"/>
      <c r="N1" s="164"/>
      <c r="O1" s="164"/>
    </row>
    <row r="2" spans="1:15" ht="18" hidden="1" x14ac:dyDescent="0.2">
      <c r="A2" s="167"/>
      <c r="B2" s="167"/>
      <c r="C2" s="167"/>
      <c r="D2" s="167"/>
      <c r="E2" s="167"/>
      <c r="F2" s="167"/>
      <c r="G2" s="167"/>
      <c r="H2" s="177"/>
      <c r="I2" s="168"/>
      <c r="J2" s="168"/>
      <c r="K2" s="168"/>
      <c r="L2" s="164"/>
      <c r="M2" s="164"/>
      <c r="N2" s="164"/>
      <c r="O2" s="164"/>
    </row>
    <row r="3" spans="1:15" ht="15.75" hidden="1" customHeight="1" x14ac:dyDescent="0.2">
      <c r="A3" s="274" t="s">
        <v>23</v>
      </c>
      <c r="B3" s="274"/>
      <c r="C3" s="274"/>
      <c r="D3" s="274"/>
      <c r="E3" s="274"/>
      <c r="F3" s="274"/>
      <c r="G3" s="274"/>
      <c r="H3" s="274"/>
      <c r="I3" s="38"/>
      <c r="J3" s="38"/>
      <c r="K3" s="38"/>
      <c r="L3" s="164"/>
      <c r="M3" s="164"/>
      <c r="N3" s="164"/>
      <c r="O3" s="164"/>
    </row>
    <row r="4" spans="1:15" ht="18" hidden="1" x14ac:dyDescent="0.2">
      <c r="A4" s="167"/>
      <c r="B4" s="167"/>
      <c r="C4" s="167"/>
      <c r="D4" s="167"/>
      <c r="E4" s="167"/>
      <c r="F4" s="167"/>
      <c r="G4" s="167"/>
      <c r="H4" s="177"/>
      <c r="I4" s="168"/>
      <c r="J4" s="168"/>
      <c r="K4" s="168"/>
      <c r="L4" s="164"/>
      <c r="M4" s="164"/>
      <c r="N4" s="164"/>
      <c r="O4" s="164"/>
    </row>
    <row r="5" spans="1:15" ht="15.75" hidden="1" customHeight="1" x14ac:dyDescent="0.2">
      <c r="A5" s="274" t="s">
        <v>24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164"/>
      <c r="M5" s="164"/>
      <c r="N5" s="164"/>
      <c r="O5" s="164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7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73" t="s">
        <v>3</v>
      </c>
      <c r="B7" s="273"/>
      <c r="C7" s="162" t="s">
        <v>566</v>
      </c>
      <c r="D7" s="162" t="s">
        <v>575</v>
      </c>
      <c r="E7" s="162" t="s">
        <v>576</v>
      </c>
      <c r="F7" s="162" t="s">
        <v>577</v>
      </c>
      <c r="G7" s="70" t="s">
        <v>260</v>
      </c>
      <c r="H7" s="162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72">
        <v>1</v>
      </c>
      <c r="B8" s="272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9"/>
      <c r="B9" s="200" t="s">
        <v>80</v>
      </c>
      <c r="C9" s="192">
        <f>+C10+C113</f>
        <v>867446.8</v>
      </c>
      <c r="D9" s="192">
        <f>+D10+D113</f>
        <v>1974056</v>
      </c>
      <c r="E9" s="192">
        <f>+E10+E113</f>
        <v>1974056</v>
      </c>
      <c r="F9" s="192">
        <f>+F10+F113</f>
        <v>995818.89000000013</v>
      </c>
      <c r="G9" s="192">
        <f t="shared" ref="G9:G72" si="0">+F9/C9*100</f>
        <v>114.79884299532837</v>
      </c>
      <c r="H9" s="192">
        <f>+F9/D9*100</f>
        <v>50.445321206693229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3" t="s">
        <v>81</v>
      </c>
      <c r="B10" s="194" t="s">
        <v>82</v>
      </c>
      <c r="C10" s="195">
        <f>+C11++C23+C56+C65+C73+C90+C98</f>
        <v>855614.04</v>
      </c>
      <c r="D10" s="196">
        <f>+D11++D23+D56+D65+D73+D90+D98</f>
        <v>1865311</v>
      </c>
      <c r="E10" s="196">
        <f>+E11++E23+E56+E65+E73+E90+E98</f>
        <v>1865311</v>
      </c>
      <c r="F10" s="195">
        <f>+F11++F23+F56+F65+F73+F90+F98</f>
        <v>941977.25000000012</v>
      </c>
      <c r="G10" s="195">
        <f>+F10/C10*100</f>
        <v>110.09371117846547</v>
      </c>
      <c r="H10" s="195">
        <f>+F10/D10*100</f>
        <v>50.499742402205328</v>
      </c>
      <c r="I10" s="166"/>
      <c r="J10" s="166"/>
      <c r="K10" s="166"/>
      <c r="L10" s="166"/>
      <c r="M10" s="166"/>
      <c r="N10" s="166"/>
      <c r="O10" s="166"/>
    </row>
    <row r="11" spans="1:15" x14ac:dyDescent="0.2">
      <c r="A11" s="181" t="s">
        <v>83</v>
      </c>
      <c r="B11" s="182" t="s">
        <v>84</v>
      </c>
      <c r="C11" s="178">
        <f>+C12+C17+C19</f>
        <v>666558.57000000007</v>
      </c>
      <c r="D11" s="161">
        <v>1483394</v>
      </c>
      <c r="E11" s="161">
        <v>1483394</v>
      </c>
      <c r="F11" s="178">
        <f>+F12+F17+F19</f>
        <v>761363.8600000001</v>
      </c>
      <c r="G11" s="178">
        <f t="shared" si="0"/>
        <v>114.22309970450159</v>
      </c>
      <c r="H11" s="178">
        <f>+F11/D11*100</f>
        <v>51.325801506545133</v>
      </c>
      <c r="I11" s="169"/>
      <c r="J11" s="169"/>
      <c r="K11" s="169"/>
      <c r="L11" s="169"/>
      <c r="M11" s="169"/>
      <c r="N11" s="169"/>
      <c r="O11" s="169"/>
    </row>
    <row r="12" spans="1:15" x14ac:dyDescent="0.2">
      <c r="A12" s="179" t="s">
        <v>85</v>
      </c>
      <c r="B12" s="180" t="s">
        <v>86</v>
      </c>
      <c r="C12" s="178">
        <f>SUM(C13:C16)</f>
        <v>545858.61</v>
      </c>
      <c r="D12" s="176"/>
      <c r="E12" s="176"/>
      <c r="F12" s="178">
        <f>SUM(F13:F16)</f>
        <v>626442.63</v>
      </c>
      <c r="G12" s="178">
        <f t="shared" si="0"/>
        <v>114.76280093850677</v>
      </c>
      <c r="H12" s="178"/>
      <c r="I12" s="169"/>
      <c r="J12" s="169"/>
      <c r="K12" s="169"/>
      <c r="L12" s="169"/>
      <c r="M12" s="169"/>
      <c r="N12" s="169"/>
      <c r="O12" s="169"/>
    </row>
    <row r="13" spans="1:15" x14ac:dyDescent="0.2">
      <c r="A13" s="69" t="s">
        <v>87</v>
      </c>
      <c r="B13" s="67" t="s">
        <v>88</v>
      </c>
      <c r="C13" s="64">
        <v>545858.61</v>
      </c>
      <c r="D13" s="175"/>
      <c r="E13" s="175"/>
      <c r="F13" s="174">
        <v>626442.63</v>
      </c>
      <c r="G13" s="174">
        <f t="shared" si="0"/>
        <v>114.76280093850677</v>
      </c>
      <c r="H13" s="178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373</v>
      </c>
      <c r="B14" s="67" t="s">
        <v>374</v>
      </c>
      <c r="C14" s="64"/>
      <c r="D14" s="175"/>
      <c r="E14" s="175"/>
      <c r="F14" s="174"/>
      <c r="G14" s="174" t="e">
        <f t="shared" si="0"/>
        <v>#DIV/0!</v>
      </c>
      <c r="H14" s="178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89</v>
      </c>
      <c r="B15" s="67" t="s">
        <v>90</v>
      </c>
      <c r="C15" s="64"/>
      <c r="D15" s="175"/>
      <c r="E15" s="175"/>
      <c r="F15" s="174"/>
      <c r="G15" s="174" t="e">
        <f t="shared" si="0"/>
        <v>#DIV/0!</v>
      </c>
      <c r="H15" s="178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375</v>
      </c>
      <c r="B16" s="67" t="s">
        <v>376</v>
      </c>
      <c r="C16" s="64"/>
      <c r="D16" s="175"/>
      <c r="E16" s="175"/>
      <c r="F16" s="174"/>
      <c r="G16" s="174" t="e">
        <f t="shared" si="0"/>
        <v>#DIV/0!</v>
      </c>
      <c r="H16" s="178"/>
      <c r="I16" s="65"/>
      <c r="J16" s="65"/>
      <c r="K16" s="65"/>
      <c r="L16" s="65"/>
      <c r="M16" s="66"/>
      <c r="N16" s="66"/>
      <c r="O16" s="66"/>
    </row>
    <row r="17" spans="1:15" x14ac:dyDescent="0.2">
      <c r="A17" s="179" t="s">
        <v>91</v>
      </c>
      <c r="B17" s="180" t="s">
        <v>92</v>
      </c>
      <c r="C17" s="178">
        <f>+C18</f>
        <v>30582.77</v>
      </c>
      <c r="D17" s="176"/>
      <c r="E17" s="176"/>
      <c r="F17" s="178">
        <f>+F18</f>
        <v>31558.17</v>
      </c>
      <c r="G17" s="178">
        <f t="shared" si="0"/>
        <v>103.18937754820769</v>
      </c>
      <c r="H17" s="178"/>
      <c r="I17" s="169"/>
      <c r="J17" s="169"/>
      <c r="K17" s="169"/>
      <c r="L17" s="169"/>
      <c r="M17" s="169"/>
      <c r="N17" s="169"/>
      <c r="O17" s="169"/>
    </row>
    <row r="18" spans="1:15" x14ac:dyDescent="0.2">
      <c r="A18" s="69" t="s">
        <v>93</v>
      </c>
      <c r="B18" s="67" t="s">
        <v>92</v>
      </c>
      <c r="C18" s="64">
        <v>30582.77</v>
      </c>
      <c r="D18" s="175"/>
      <c r="E18" s="175"/>
      <c r="F18" s="174">
        <v>31558.17</v>
      </c>
      <c r="G18" s="174">
        <f t="shared" si="0"/>
        <v>103.18937754820769</v>
      </c>
      <c r="H18" s="178"/>
      <c r="I18" s="65"/>
      <c r="J18" s="65"/>
      <c r="K18" s="65"/>
      <c r="L18" s="65"/>
      <c r="M18" s="66"/>
      <c r="N18" s="66"/>
      <c r="O18" s="66"/>
    </row>
    <row r="19" spans="1:15" x14ac:dyDescent="0.2">
      <c r="A19" s="179" t="s">
        <v>94</v>
      </c>
      <c r="B19" s="180" t="s">
        <v>95</v>
      </c>
      <c r="C19" s="178">
        <f>SUM(C20:C22)</f>
        <v>90117.19</v>
      </c>
      <c r="D19" s="176"/>
      <c r="E19" s="176"/>
      <c r="F19" s="178">
        <f>SUM(F20:F22)</f>
        <v>103363.06</v>
      </c>
      <c r="G19" s="178">
        <f t="shared" si="0"/>
        <v>114.69849426063993</v>
      </c>
      <c r="H19" s="178"/>
      <c r="I19" s="169"/>
      <c r="J19" s="169"/>
      <c r="K19" s="169"/>
      <c r="L19" s="169"/>
      <c r="M19" s="169"/>
      <c r="N19" s="169"/>
      <c r="O19" s="169"/>
    </row>
    <row r="20" spans="1:15" x14ac:dyDescent="0.2">
      <c r="A20" s="69" t="s">
        <v>377</v>
      </c>
      <c r="B20" s="67" t="s">
        <v>378</v>
      </c>
      <c r="C20" s="64"/>
      <c r="D20" s="175"/>
      <c r="E20" s="175"/>
      <c r="F20" s="174"/>
      <c r="G20" s="174" t="e">
        <f t="shared" si="0"/>
        <v>#DIV/0!</v>
      </c>
      <c r="H20" s="178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96</v>
      </c>
      <c r="B21" s="67" t="s">
        <v>97</v>
      </c>
      <c r="C21" s="64">
        <v>90117.19</v>
      </c>
      <c r="D21" s="175"/>
      <c r="E21" s="175"/>
      <c r="F21" s="174">
        <v>103363.06</v>
      </c>
      <c r="G21" s="174">
        <f t="shared" si="0"/>
        <v>114.69849426063993</v>
      </c>
      <c r="H21" s="178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379</v>
      </c>
      <c r="B22" s="67" t="s">
        <v>380</v>
      </c>
      <c r="C22" s="64"/>
      <c r="D22" s="175"/>
      <c r="E22" s="175"/>
      <c r="F22" s="174"/>
      <c r="G22" s="174" t="e">
        <f t="shared" si="0"/>
        <v>#DIV/0!</v>
      </c>
      <c r="H22" s="178"/>
      <c r="I22" s="65"/>
      <c r="J22" s="65"/>
      <c r="K22" s="65"/>
      <c r="L22" s="65"/>
      <c r="M22" s="66"/>
      <c r="N22" s="66"/>
      <c r="O22" s="66"/>
    </row>
    <row r="23" spans="1:15" x14ac:dyDescent="0.2">
      <c r="A23" s="181" t="s">
        <v>98</v>
      </c>
      <c r="B23" s="182" t="s">
        <v>99</v>
      </c>
      <c r="C23" s="178">
        <f>+C24+C29+C36+C46+C48</f>
        <v>188748.78</v>
      </c>
      <c r="D23" s="161">
        <v>381342</v>
      </c>
      <c r="E23" s="161">
        <v>381342</v>
      </c>
      <c r="F23" s="178">
        <f>+F24+F29+F36+F46+F48</f>
        <v>180263.07999999996</v>
      </c>
      <c r="G23" s="178">
        <f t="shared" si="0"/>
        <v>95.504235841948201</v>
      </c>
      <c r="H23" s="178">
        <f>+F23/D23*100</f>
        <v>47.270712378914453</v>
      </c>
      <c r="I23" s="169"/>
      <c r="J23" s="169"/>
      <c r="K23" s="169"/>
      <c r="L23" s="169"/>
      <c r="M23" s="169"/>
      <c r="N23" s="169"/>
      <c r="O23" s="169"/>
    </row>
    <row r="24" spans="1:15" x14ac:dyDescent="0.2">
      <c r="A24" s="179" t="s">
        <v>100</v>
      </c>
      <c r="B24" s="180" t="s">
        <v>101</v>
      </c>
      <c r="C24" s="178">
        <f>SUM(C25:C28)</f>
        <v>15970.589999999998</v>
      </c>
      <c r="D24" s="176"/>
      <c r="E24" s="176"/>
      <c r="F24" s="178">
        <f>SUM(F25:F28)</f>
        <v>10737.72</v>
      </c>
      <c r="G24" s="178">
        <f t="shared" si="0"/>
        <v>67.234335112228166</v>
      </c>
      <c r="H24" s="178"/>
      <c r="I24" s="169"/>
      <c r="J24" s="169"/>
      <c r="K24" s="169"/>
      <c r="L24" s="169"/>
      <c r="M24" s="169"/>
      <c r="N24" s="169"/>
      <c r="O24" s="169"/>
    </row>
    <row r="25" spans="1:15" x14ac:dyDescent="0.2">
      <c r="A25" s="69" t="s">
        <v>102</v>
      </c>
      <c r="B25" s="67" t="s">
        <v>103</v>
      </c>
      <c r="C25" s="64">
        <v>9556.91</v>
      </c>
      <c r="D25" s="175"/>
      <c r="E25" s="175"/>
      <c r="F25" s="174">
        <v>2466.6799999999998</v>
      </c>
      <c r="G25" s="174">
        <f t="shared" si="0"/>
        <v>25.810434544219834</v>
      </c>
      <c r="H25" s="178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104</v>
      </c>
      <c r="B26" s="67" t="s">
        <v>105</v>
      </c>
      <c r="C26" s="64">
        <v>5919.78</v>
      </c>
      <c r="D26" s="175"/>
      <c r="E26" s="175"/>
      <c r="F26" s="174">
        <v>6741.81</v>
      </c>
      <c r="G26" s="174">
        <f t="shared" si="0"/>
        <v>113.88615793154477</v>
      </c>
      <c r="H26" s="178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106</v>
      </c>
      <c r="B27" s="67" t="s">
        <v>107</v>
      </c>
      <c r="C27" s="64">
        <v>493.9</v>
      </c>
      <c r="D27" s="175"/>
      <c r="E27" s="175"/>
      <c r="F27" s="174">
        <v>1529.23</v>
      </c>
      <c r="G27" s="174">
        <f t="shared" si="0"/>
        <v>309.62340554768173</v>
      </c>
      <c r="H27" s="178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108</v>
      </c>
      <c r="B28" s="67" t="s">
        <v>109</v>
      </c>
      <c r="C28" s="64"/>
      <c r="D28" s="175"/>
      <c r="E28" s="175"/>
      <c r="F28" s="174"/>
      <c r="G28" s="174" t="e">
        <f t="shared" si="0"/>
        <v>#DIV/0!</v>
      </c>
      <c r="H28" s="178"/>
      <c r="I28" s="66"/>
      <c r="J28" s="66"/>
      <c r="K28" s="66"/>
      <c r="L28" s="66"/>
      <c r="M28" s="66"/>
      <c r="N28" s="66"/>
      <c r="O28" s="66"/>
    </row>
    <row r="29" spans="1:15" x14ac:dyDescent="0.2">
      <c r="A29" s="179" t="s">
        <v>110</v>
      </c>
      <c r="B29" s="180" t="s">
        <v>111</v>
      </c>
      <c r="C29" s="178">
        <f>SUM(C30:C35)</f>
        <v>132695.46000000002</v>
      </c>
      <c r="D29" s="176"/>
      <c r="E29" s="176"/>
      <c r="F29" s="178">
        <f>SUM(F30:F35)</f>
        <v>122006.51</v>
      </c>
      <c r="G29" s="178">
        <f t="shared" si="0"/>
        <v>91.94475078499292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69" t="s">
        <v>112</v>
      </c>
      <c r="B30" s="67" t="s">
        <v>113</v>
      </c>
      <c r="C30" s="64">
        <v>13566.76</v>
      </c>
      <c r="D30" s="175"/>
      <c r="E30" s="175"/>
      <c r="F30" s="174">
        <v>13138.21</v>
      </c>
      <c r="G30" s="174">
        <f t="shared" si="0"/>
        <v>96.841176522618511</v>
      </c>
      <c r="H30" s="178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381</v>
      </c>
      <c r="B31" s="67" t="s">
        <v>382</v>
      </c>
      <c r="C31" s="64">
        <v>786.7</v>
      </c>
      <c r="D31" s="175"/>
      <c r="E31" s="175"/>
      <c r="F31" s="174">
        <v>1334.16</v>
      </c>
      <c r="G31" s="174">
        <f t="shared" si="0"/>
        <v>169.58942417694166</v>
      </c>
      <c r="H31" s="178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114</v>
      </c>
      <c r="B32" s="67" t="s">
        <v>115</v>
      </c>
      <c r="C32" s="64">
        <v>116062.92</v>
      </c>
      <c r="D32" s="175"/>
      <c r="E32" s="175"/>
      <c r="F32" s="174">
        <v>99665.42</v>
      </c>
      <c r="G32" s="174">
        <f t="shared" si="0"/>
        <v>85.871887421064358</v>
      </c>
      <c r="H32" s="178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116</v>
      </c>
      <c r="B33" s="67" t="s">
        <v>117</v>
      </c>
      <c r="C33" s="64">
        <v>1167.42</v>
      </c>
      <c r="D33" s="175"/>
      <c r="E33" s="175"/>
      <c r="F33" s="174">
        <v>4277.17</v>
      </c>
      <c r="G33" s="174">
        <f t="shared" si="0"/>
        <v>366.37799592263281</v>
      </c>
      <c r="H33" s="178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118</v>
      </c>
      <c r="B34" s="67" t="s">
        <v>119</v>
      </c>
      <c r="C34" s="64">
        <v>506.49</v>
      </c>
      <c r="D34" s="175"/>
      <c r="E34" s="175"/>
      <c r="F34" s="174">
        <v>2807.85</v>
      </c>
      <c r="G34" s="174">
        <f t="shared" si="0"/>
        <v>554.37422259077175</v>
      </c>
      <c r="H34" s="178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120</v>
      </c>
      <c r="B35" s="67" t="s">
        <v>121</v>
      </c>
      <c r="C35" s="64">
        <v>605.16999999999996</v>
      </c>
      <c r="D35" s="175"/>
      <c r="E35" s="175"/>
      <c r="F35" s="174">
        <v>783.7</v>
      </c>
      <c r="G35" s="174">
        <f t="shared" si="0"/>
        <v>129.50080142769801</v>
      </c>
      <c r="H35" s="178"/>
      <c r="I35" s="66"/>
      <c r="J35" s="66"/>
      <c r="K35" s="66"/>
      <c r="L35" s="66"/>
      <c r="M35" s="66"/>
      <c r="N35" s="66"/>
      <c r="O35" s="66"/>
    </row>
    <row r="36" spans="1:15" x14ac:dyDescent="0.2">
      <c r="A36" s="179" t="s">
        <v>122</v>
      </c>
      <c r="B36" s="180" t="s">
        <v>123</v>
      </c>
      <c r="C36" s="178">
        <f>SUM(C37:C45)</f>
        <v>37282.869999999995</v>
      </c>
      <c r="D36" s="176"/>
      <c r="E36" s="176"/>
      <c r="F36" s="178">
        <f>SUM(F37:F45)</f>
        <v>42230.55</v>
      </c>
      <c r="G36" s="178">
        <f t="shared" si="0"/>
        <v>113.27065217886928</v>
      </c>
      <c r="H36" s="178"/>
      <c r="I36" s="169"/>
      <c r="J36" s="169"/>
      <c r="K36" s="169"/>
      <c r="L36" s="169"/>
      <c r="M36" s="169"/>
      <c r="N36" s="169"/>
      <c r="O36" s="169"/>
    </row>
    <row r="37" spans="1:15" x14ac:dyDescent="0.2">
      <c r="A37" s="69" t="s">
        <v>124</v>
      </c>
      <c r="B37" s="67" t="s">
        <v>125</v>
      </c>
      <c r="C37" s="64">
        <v>2238.2199999999998</v>
      </c>
      <c r="D37" s="175"/>
      <c r="E37" s="175"/>
      <c r="F37" s="174">
        <v>3225.79</v>
      </c>
      <c r="G37" s="174">
        <f t="shared" si="0"/>
        <v>144.12300846208149</v>
      </c>
      <c r="H37" s="178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126</v>
      </c>
      <c r="B38" s="67" t="s">
        <v>127</v>
      </c>
      <c r="C38" s="64">
        <v>8455.7999999999993</v>
      </c>
      <c r="D38" s="175"/>
      <c r="E38" s="175"/>
      <c r="F38" s="174">
        <v>13037.16</v>
      </c>
      <c r="G38" s="174">
        <f t="shared" si="0"/>
        <v>154.18008940608814</v>
      </c>
      <c r="H38" s="178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128</v>
      </c>
      <c r="B39" s="67" t="s">
        <v>129</v>
      </c>
      <c r="C39" s="64">
        <v>530</v>
      </c>
      <c r="D39" s="175"/>
      <c r="E39" s="175"/>
      <c r="F39" s="174">
        <v>630</v>
      </c>
      <c r="G39" s="174">
        <f t="shared" si="0"/>
        <v>118.86792452830188</v>
      </c>
      <c r="H39" s="178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130</v>
      </c>
      <c r="B40" s="67" t="s">
        <v>131</v>
      </c>
      <c r="C40" s="64">
        <v>12198.12</v>
      </c>
      <c r="D40" s="175"/>
      <c r="E40" s="175"/>
      <c r="F40" s="174">
        <v>12193.59</v>
      </c>
      <c r="G40" s="174">
        <f t="shared" si="0"/>
        <v>99.962863129728191</v>
      </c>
      <c r="H40" s="178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132</v>
      </c>
      <c r="B41" s="67" t="s">
        <v>133</v>
      </c>
      <c r="C41" s="64">
        <v>708.5</v>
      </c>
      <c r="D41" s="175"/>
      <c r="E41" s="175"/>
      <c r="F41" s="174">
        <v>708.5</v>
      </c>
      <c r="G41" s="174">
        <f t="shared" si="0"/>
        <v>100</v>
      </c>
      <c r="H41" s="178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134</v>
      </c>
      <c r="B42" s="67" t="s">
        <v>135</v>
      </c>
      <c r="C42" s="64">
        <v>33.1</v>
      </c>
      <c r="D42" s="175"/>
      <c r="E42" s="175"/>
      <c r="F42" s="174">
        <v>1163.5</v>
      </c>
      <c r="G42" s="174">
        <f t="shared" si="0"/>
        <v>3515.1057401812686</v>
      </c>
      <c r="H42" s="178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136</v>
      </c>
      <c r="B43" s="67" t="s">
        <v>137</v>
      </c>
      <c r="C43" s="64">
        <v>4634.95</v>
      </c>
      <c r="D43" s="175"/>
      <c r="E43" s="175"/>
      <c r="F43" s="174">
        <v>4809.05</v>
      </c>
      <c r="G43" s="174">
        <f t="shared" si="0"/>
        <v>103.75624332517073</v>
      </c>
      <c r="H43" s="178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138</v>
      </c>
      <c r="B44" s="67" t="s">
        <v>139</v>
      </c>
      <c r="C44" s="64">
        <v>3897.27</v>
      </c>
      <c r="D44" s="175"/>
      <c r="E44" s="175"/>
      <c r="F44" s="174">
        <v>3749.03</v>
      </c>
      <c r="G44" s="174">
        <f t="shared" si="0"/>
        <v>96.196311777218412</v>
      </c>
      <c r="H44" s="178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140</v>
      </c>
      <c r="B45" s="67" t="s">
        <v>141</v>
      </c>
      <c r="C45" s="64">
        <v>4586.91</v>
      </c>
      <c r="D45" s="175"/>
      <c r="E45" s="175"/>
      <c r="F45" s="174">
        <v>2713.93</v>
      </c>
      <c r="G45" s="174">
        <f t="shared" si="0"/>
        <v>59.166846526310735</v>
      </c>
      <c r="H45" s="178"/>
      <c r="I45" s="66"/>
      <c r="J45" s="66"/>
      <c r="K45" s="66"/>
      <c r="L45" s="66"/>
      <c r="M45" s="66"/>
      <c r="N45" s="66"/>
      <c r="O45" s="66"/>
    </row>
    <row r="46" spans="1:15" x14ac:dyDescent="0.2">
      <c r="A46" s="179" t="s">
        <v>142</v>
      </c>
      <c r="B46" s="180" t="s">
        <v>143</v>
      </c>
      <c r="C46" s="178">
        <f>+C47</f>
        <v>0</v>
      </c>
      <c r="D46" s="176"/>
      <c r="E46" s="176"/>
      <c r="F46" s="178">
        <f>+F47</f>
        <v>0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69" t="s">
        <v>144</v>
      </c>
      <c r="B47" s="67" t="s">
        <v>143</v>
      </c>
      <c r="C47" s="64">
        <v>0</v>
      </c>
      <c r="D47" s="175"/>
      <c r="E47" s="175"/>
      <c r="F47" s="174">
        <v>0</v>
      </c>
      <c r="G47" s="174" t="e">
        <f t="shared" si="0"/>
        <v>#DIV/0!</v>
      </c>
      <c r="H47" s="178"/>
      <c r="I47" s="66"/>
      <c r="J47" s="66"/>
      <c r="K47" s="66"/>
      <c r="L47" s="66"/>
      <c r="M47" s="66"/>
      <c r="N47" s="66"/>
      <c r="O47" s="66"/>
    </row>
    <row r="48" spans="1:15" x14ac:dyDescent="0.2">
      <c r="A48" s="179" t="s">
        <v>145</v>
      </c>
      <c r="B48" s="180" t="s">
        <v>146</v>
      </c>
      <c r="C48" s="178">
        <f>SUM(C49:C55)</f>
        <v>2799.86</v>
      </c>
      <c r="D48" s="176"/>
      <c r="E48" s="176"/>
      <c r="F48" s="178">
        <f>SUM(F49:F55)</f>
        <v>5288.2999999999993</v>
      </c>
      <c r="G48" s="178">
        <f t="shared" si="0"/>
        <v>188.8773010079075</v>
      </c>
      <c r="H48" s="178"/>
      <c r="I48" s="169"/>
      <c r="J48" s="169"/>
      <c r="K48" s="169"/>
      <c r="L48" s="169"/>
      <c r="M48" s="169"/>
      <c r="N48" s="169"/>
      <c r="O48" s="169"/>
    </row>
    <row r="49" spans="1:15" ht="25.5" x14ac:dyDescent="0.2">
      <c r="A49" s="69" t="s">
        <v>147</v>
      </c>
      <c r="B49" s="67" t="s">
        <v>148</v>
      </c>
      <c r="C49" s="64"/>
      <c r="D49" s="175"/>
      <c r="E49" s="175"/>
      <c r="F49" s="174"/>
      <c r="G49" s="174" t="e">
        <f t="shared" si="0"/>
        <v>#DIV/0!</v>
      </c>
      <c r="H49" s="178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149</v>
      </c>
      <c r="B50" s="67" t="s">
        <v>150</v>
      </c>
      <c r="C50" s="64">
        <v>95</v>
      </c>
      <c r="D50" s="175"/>
      <c r="E50" s="175"/>
      <c r="F50" s="174">
        <v>90.67</v>
      </c>
      <c r="G50" s="174">
        <f t="shared" si="0"/>
        <v>95.442105263157899</v>
      </c>
      <c r="H50" s="178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151</v>
      </c>
      <c r="B51" s="67" t="s">
        <v>152</v>
      </c>
      <c r="C51" s="64">
        <v>304.08999999999997</v>
      </c>
      <c r="D51" s="175"/>
      <c r="E51" s="175"/>
      <c r="F51" s="174">
        <v>2106.84</v>
      </c>
      <c r="G51" s="174">
        <f t="shared" si="0"/>
        <v>692.83435824920264</v>
      </c>
      <c r="H51" s="178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153</v>
      </c>
      <c r="B52" s="67" t="s">
        <v>154</v>
      </c>
      <c r="C52" s="64">
        <v>200</v>
      </c>
      <c r="D52" s="175"/>
      <c r="E52" s="175"/>
      <c r="F52" s="174">
        <v>220</v>
      </c>
      <c r="G52" s="174">
        <f t="shared" si="0"/>
        <v>110.00000000000001</v>
      </c>
      <c r="H52" s="178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155</v>
      </c>
      <c r="B53" s="67" t="s">
        <v>156</v>
      </c>
      <c r="C53" s="64">
        <v>1960</v>
      </c>
      <c r="D53" s="175"/>
      <c r="E53" s="175"/>
      <c r="F53" s="174">
        <v>2339.7199999999998</v>
      </c>
      <c r="G53" s="174">
        <f t="shared" si="0"/>
        <v>119.37346938775508</v>
      </c>
      <c r="H53" s="178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157</v>
      </c>
      <c r="B54" s="67" t="s">
        <v>158</v>
      </c>
      <c r="C54" s="64">
        <v>0</v>
      </c>
      <c r="D54" s="175"/>
      <c r="E54" s="175"/>
      <c r="F54" s="174">
        <v>0</v>
      </c>
      <c r="G54" s="174" t="e">
        <f t="shared" si="0"/>
        <v>#DIV/0!</v>
      </c>
      <c r="H54" s="178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159</v>
      </c>
      <c r="B55" s="67" t="s">
        <v>146</v>
      </c>
      <c r="C55" s="64">
        <v>240.77</v>
      </c>
      <c r="D55" s="175"/>
      <c r="E55" s="175"/>
      <c r="F55" s="174">
        <v>531.07000000000005</v>
      </c>
      <c r="G55" s="174">
        <f t="shared" si="0"/>
        <v>220.57149977156624</v>
      </c>
      <c r="H55" s="178"/>
      <c r="I55" s="66"/>
      <c r="J55" s="66"/>
      <c r="K55" s="66"/>
      <c r="L55" s="66"/>
      <c r="M55" s="66"/>
      <c r="N55" s="66"/>
      <c r="O55" s="66"/>
    </row>
    <row r="56" spans="1:15" x14ac:dyDescent="0.2">
      <c r="A56" s="181" t="s">
        <v>160</v>
      </c>
      <c r="B56" s="182" t="s">
        <v>161</v>
      </c>
      <c r="C56" s="178">
        <f>+C57+C60</f>
        <v>306.69</v>
      </c>
      <c r="D56" s="161">
        <v>575</v>
      </c>
      <c r="E56" s="161">
        <v>575</v>
      </c>
      <c r="F56" s="178">
        <f>+F57+F60</f>
        <v>350.31</v>
      </c>
      <c r="G56" s="178">
        <f t="shared" si="0"/>
        <v>114.22283087156413</v>
      </c>
      <c r="H56" s="178">
        <f>+F56/D56*100</f>
        <v>60.923478260869565</v>
      </c>
      <c r="I56" s="169"/>
      <c r="J56" s="169"/>
      <c r="K56" s="169"/>
      <c r="L56" s="169"/>
      <c r="M56" s="169"/>
      <c r="N56" s="169"/>
      <c r="O56" s="169"/>
    </row>
    <row r="57" spans="1:15" x14ac:dyDescent="0.2">
      <c r="A57" s="179" t="s">
        <v>383</v>
      </c>
      <c r="B57" s="180" t="s">
        <v>384</v>
      </c>
      <c r="C57" s="178">
        <f>+C58+C59</f>
        <v>0</v>
      </c>
      <c r="D57" s="176"/>
      <c r="E57" s="176"/>
      <c r="F57" s="178">
        <f>+F58+F59</f>
        <v>0</v>
      </c>
      <c r="G57" s="178" t="e">
        <f t="shared" si="0"/>
        <v>#DIV/0!</v>
      </c>
      <c r="H57" s="178"/>
      <c r="I57" s="169"/>
      <c r="J57" s="169"/>
      <c r="K57" s="169"/>
      <c r="L57" s="169"/>
      <c r="M57" s="169"/>
      <c r="N57" s="169"/>
      <c r="O57" s="169"/>
    </row>
    <row r="58" spans="1:15" ht="25.5" x14ac:dyDescent="0.2">
      <c r="A58" s="69" t="s">
        <v>385</v>
      </c>
      <c r="B58" s="67" t="s">
        <v>386</v>
      </c>
      <c r="C58" s="64"/>
      <c r="D58" s="175"/>
      <c r="E58" s="175"/>
      <c r="F58" s="174"/>
      <c r="G58" s="174" t="e">
        <f t="shared" si="0"/>
        <v>#DIV/0!</v>
      </c>
      <c r="H58" s="178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387</v>
      </c>
      <c r="B59" s="67" t="s">
        <v>388</v>
      </c>
      <c r="C59" s="64"/>
      <c r="D59" s="175"/>
      <c r="E59" s="175"/>
      <c r="F59" s="174"/>
      <c r="G59" s="174" t="e">
        <f t="shared" si="0"/>
        <v>#DIV/0!</v>
      </c>
      <c r="H59" s="178"/>
      <c r="I59" s="66"/>
      <c r="J59" s="66"/>
      <c r="K59" s="66"/>
      <c r="L59" s="66"/>
      <c r="M59" s="66"/>
      <c r="N59" s="66"/>
      <c r="O59" s="66"/>
    </row>
    <row r="60" spans="1:15" x14ac:dyDescent="0.2">
      <c r="A60" s="179" t="s">
        <v>162</v>
      </c>
      <c r="B60" s="180" t="s">
        <v>163</v>
      </c>
      <c r="C60" s="178">
        <f>SUM(C61:C64)</f>
        <v>306.69</v>
      </c>
      <c r="D60" s="176"/>
      <c r="E60" s="176"/>
      <c r="F60" s="178">
        <f>SUM(F61:F64)</f>
        <v>350.31</v>
      </c>
      <c r="G60" s="178">
        <f t="shared" si="0"/>
        <v>114.22283087156413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69" t="s">
        <v>164</v>
      </c>
      <c r="B61" s="67" t="s">
        <v>165</v>
      </c>
      <c r="C61" s="64">
        <v>306.69</v>
      </c>
      <c r="D61" s="175"/>
      <c r="E61" s="175"/>
      <c r="F61" s="174">
        <v>350.31</v>
      </c>
      <c r="G61" s="174">
        <f t="shared" si="0"/>
        <v>114.22283087156413</v>
      </c>
      <c r="H61" s="178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389</v>
      </c>
      <c r="B62" s="67" t="s">
        <v>390</v>
      </c>
      <c r="C62" s="64"/>
      <c r="D62" s="175"/>
      <c r="E62" s="175"/>
      <c r="F62" s="174"/>
      <c r="G62" s="174" t="e">
        <f t="shared" si="0"/>
        <v>#DIV/0!</v>
      </c>
      <c r="H62" s="178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391</v>
      </c>
      <c r="B63" s="67" t="s">
        <v>392</v>
      </c>
      <c r="C63" s="64">
        <v>0</v>
      </c>
      <c r="D63" s="175"/>
      <c r="E63" s="175"/>
      <c r="F63" s="174"/>
      <c r="G63" s="174" t="e">
        <f t="shared" si="0"/>
        <v>#DIV/0!</v>
      </c>
      <c r="H63" s="178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393</v>
      </c>
      <c r="B64" s="67" t="s">
        <v>394</v>
      </c>
      <c r="C64" s="64"/>
      <c r="D64" s="175"/>
      <c r="E64" s="175"/>
      <c r="F64" s="174"/>
      <c r="G64" s="174" t="e">
        <f t="shared" si="0"/>
        <v>#DIV/0!</v>
      </c>
      <c r="H64" s="178"/>
      <c r="I64" s="66"/>
      <c r="J64" s="66"/>
      <c r="K64" s="66"/>
      <c r="L64" s="66"/>
      <c r="M64" s="66"/>
      <c r="N64" s="66"/>
      <c r="O64" s="66"/>
    </row>
    <row r="65" spans="1:15" x14ac:dyDescent="0.2">
      <c r="A65" s="181" t="s">
        <v>166</v>
      </c>
      <c r="B65" s="182" t="s">
        <v>167</v>
      </c>
      <c r="C65" s="178">
        <f>+C66+C68+C71</f>
        <v>0</v>
      </c>
      <c r="D65" s="161"/>
      <c r="E65" s="161"/>
      <c r="F65" s="178">
        <f>+F66+F68+F71</f>
        <v>0</v>
      </c>
      <c r="G65" s="178" t="e">
        <f t="shared" si="0"/>
        <v>#DIV/0!</v>
      </c>
      <c r="H65" s="178" t="e">
        <f>+F65/D65*100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395</v>
      </c>
      <c r="B66" s="180" t="s">
        <v>396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ht="25.5" x14ac:dyDescent="0.2">
      <c r="A67" s="69" t="s">
        <v>397</v>
      </c>
      <c r="B67" s="67" t="s">
        <v>398</v>
      </c>
      <c r="C67" s="64"/>
      <c r="D67" s="175"/>
      <c r="E67" s="175"/>
      <c r="F67" s="174"/>
      <c r="G67" s="173" t="e">
        <f t="shared" si="0"/>
        <v>#DIV/0!</v>
      </c>
      <c r="H67" s="178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9" t="s">
        <v>168</v>
      </c>
      <c r="B68" s="180" t="s">
        <v>169</v>
      </c>
      <c r="C68" s="178">
        <f>+C69+C70</f>
        <v>0</v>
      </c>
      <c r="D68" s="176"/>
      <c r="E68" s="176"/>
      <c r="F68" s="178">
        <f>+F69+F70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ht="25.5" x14ac:dyDescent="0.2">
      <c r="A69" s="69" t="s">
        <v>399</v>
      </c>
      <c r="B69" s="67" t="s">
        <v>400</v>
      </c>
      <c r="C69" s="64"/>
      <c r="D69" s="175"/>
      <c r="E69" s="175"/>
      <c r="F69" s="174"/>
      <c r="G69" s="173" t="e">
        <f t="shared" si="0"/>
        <v>#DIV/0!</v>
      </c>
      <c r="H69" s="178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170</v>
      </c>
      <c r="B70" s="67" t="s">
        <v>171</v>
      </c>
      <c r="C70" s="64"/>
      <c r="D70" s="175"/>
      <c r="E70" s="175"/>
      <c r="F70" s="174"/>
      <c r="G70" s="174" t="e">
        <f t="shared" si="0"/>
        <v>#DIV/0!</v>
      </c>
      <c r="H70" s="178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9" t="s">
        <v>172</v>
      </c>
      <c r="B71" s="180" t="s">
        <v>173</v>
      </c>
      <c r="C71" s="178">
        <f>+C72</f>
        <v>0</v>
      </c>
      <c r="D71" s="176"/>
      <c r="E71" s="176"/>
      <c r="F71" s="178">
        <f>+F72</f>
        <v>0</v>
      </c>
      <c r="G71" s="178" t="e">
        <f t="shared" si="0"/>
        <v>#DIV/0!</v>
      </c>
      <c r="H71" s="178"/>
      <c r="I71" s="169"/>
      <c r="J71" s="169"/>
      <c r="K71" s="169"/>
      <c r="L71" s="169"/>
      <c r="M71" s="169"/>
      <c r="N71" s="169"/>
      <c r="O71" s="169"/>
    </row>
    <row r="72" spans="1:15" ht="25.5" x14ac:dyDescent="0.2">
      <c r="A72" s="69" t="s">
        <v>174</v>
      </c>
      <c r="B72" s="67" t="s">
        <v>173</v>
      </c>
      <c r="C72" s="64"/>
      <c r="D72" s="175"/>
      <c r="E72" s="175"/>
      <c r="F72" s="174"/>
      <c r="G72" s="174" t="e">
        <f t="shared" si="0"/>
        <v>#DIV/0!</v>
      </c>
      <c r="H72" s="178"/>
      <c r="I72" s="66"/>
      <c r="J72" s="66"/>
      <c r="K72" s="66"/>
      <c r="L72" s="66"/>
      <c r="M72" s="66"/>
      <c r="N72" s="66"/>
      <c r="O72" s="66"/>
    </row>
    <row r="73" spans="1:15" x14ac:dyDescent="0.2">
      <c r="A73" s="181" t="s">
        <v>175</v>
      </c>
      <c r="B73" s="182" t="s">
        <v>176</v>
      </c>
      <c r="C73" s="178">
        <f>+C74+C76+C78+C80+C83+C85</f>
        <v>0</v>
      </c>
      <c r="D73" s="161"/>
      <c r="E73" s="161"/>
      <c r="F73" s="178">
        <f>+F74+F76+F78+F80+F83+F85</f>
        <v>0</v>
      </c>
      <c r="G73" s="178" t="e">
        <f t="shared" ref="G73:G136" si="1">+F73/C73*100</f>
        <v>#DIV/0!</v>
      </c>
      <c r="H73" s="178" t="e">
        <f>+F73/D73*100</f>
        <v>#DIV/0!</v>
      </c>
      <c r="I73" s="169"/>
      <c r="J73" s="169"/>
      <c r="K73" s="169"/>
      <c r="L73" s="169"/>
      <c r="M73" s="169"/>
      <c r="N73" s="169"/>
      <c r="O73" s="169"/>
    </row>
    <row r="74" spans="1:15" x14ac:dyDescent="0.2">
      <c r="A74" s="179" t="s">
        <v>177</v>
      </c>
      <c r="B74" s="180" t="s">
        <v>178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69" t="s">
        <v>179</v>
      </c>
      <c r="B75" s="67" t="s">
        <v>180</v>
      </c>
      <c r="C75" s="173"/>
      <c r="D75" s="175"/>
      <c r="E75" s="175"/>
      <c r="F75" s="173"/>
      <c r="G75" s="174" t="e">
        <f t="shared" si="1"/>
        <v>#DIV/0!</v>
      </c>
      <c r="H75" s="178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9" t="s">
        <v>401</v>
      </c>
      <c r="B76" s="180" t="s">
        <v>402</v>
      </c>
      <c r="C76" s="178">
        <f>+C77</f>
        <v>0</v>
      </c>
      <c r="D76" s="176"/>
      <c r="E76" s="176"/>
      <c r="F76" s="178">
        <f>+F77</f>
        <v>0</v>
      </c>
      <c r="G76" s="178" t="e">
        <f t="shared" si="1"/>
        <v>#DIV/0!</v>
      </c>
      <c r="H76" s="178"/>
      <c r="I76" s="169"/>
      <c r="J76" s="169"/>
      <c r="K76" s="169"/>
      <c r="L76" s="169"/>
      <c r="M76" s="169"/>
      <c r="N76" s="169"/>
      <c r="O76" s="169"/>
    </row>
    <row r="77" spans="1:15" ht="25.5" x14ac:dyDescent="0.2">
      <c r="A77" s="69" t="s">
        <v>403</v>
      </c>
      <c r="B77" s="67" t="s">
        <v>404</v>
      </c>
      <c r="C77" s="173"/>
      <c r="D77" s="175"/>
      <c r="E77" s="175"/>
      <c r="F77" s="173"/>
      <c r="G77" s="174" t="e">
        <f t="shared" si="1"/>
        <v>#DIV/0!</v>
      </c>
      <c r="H77" s="178"/>
      <c r="I77" s="66"/>
      <c r="J77" s="66"/>
      <c r="K77" s="66"/>
      <c r="L77" s="66"/>
      <c r="M77" s="66"/>
      <c r="N77" s="66"/>
      <c r="O77" s="66"/>
    </row>
    <row r="78" spans="1:15" x14ac:dyDescent="0.2">
      <c r="A78" s="179" t="s">
        <v>181</v>
      </c>
      <c r="B78" s="180" t="s">
        <v>182</v>
      </c>
      <c r="C78" s="178">
        <f>+C79</f>
        <v>0</v>
      </c>
      <c r="D78" s="176"/>
      <c r="E78" s="176"/>
      <c r="F78" s="178">
        <f>+F79</f>
        <v>0</v>
      </c>
      <c r="G78" s="178" t="e">
        <f t="shared" si="1"/>
        <v>#DIV/0!</v>
      </c>
      <c r="H78" s="178"/>
      <c r="I78" s="169"/>
      <c r="J78" s="169"/>
      <c r="K78" s="169"/>
      <c r="L78" s="169"/>
      <c r="M78" s="169"/>
      <c r="N78" s="169"/>
      <c r="O78" s="169"/>
    </row>
    <row r="79" spans="1:15" x14ac:dyDescent="0.2">
      <c r="A79" s="69" t="s">
        <v>183</v>
      </c>
      <c r="B79" s="67" t="s">
        <v>184</v>
      </c>
      <c r="C79" s="68"/>
      <c r="D79" s="175"/>
      <c r="E79" s="175"/>
      <c r="F79" s="173"/>
      <c r="G79" s="174" t="e">
        <f t="shared" si="1"/>
        <v>#DIV/0!</v>
      </c>
      <c r="H79" s="178"/>
      <c r="I79" s="66"/>
      <c r="J79" s="66"/>
      <c r="K79" s="66"/>
      <c r="L79" s="66"/>
      <c r="M79" s="66"/>
      <c r="N79" s="66"/>
      <c r="O79" s="66"/>
    </row>
    <row r="80" spans="1:15" x14ac:dyDescent="0.2">
      <c r="A80" s="179" t="s">
        <v>185</v>
      </c>
      <c r="B80" s="180" t="s">
        <v>186</v>
      </c>
      <c r="C80" s="178">
        <f>+C81+C82</f>
        <v>0</v>
      </c>
      <c r="D80" s="176"/>
      <c r="E80" s="176"/>
      <c r="F80" s="178">
        <f>+F81+F82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69" t="s">
        <v>187</v>
      </c>
      <c r="B81" s="67" t="s">
        <v>188</v>
      </c>
      <c r="C81" s="64"/>
      <c r="D81" s="175"/>
      <c r="E81" s="175"/>
      <c r="F81" s="174"/>
      <c r="G81" s="174" t="e">
        <f t="shared" si="1"/>
        <v>#DIV/0!</v>
      </c>
      <c r="H81" s="178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189</v>
      </c>
      <c r="B82" s="67" t="s">
        <v>190</v>
      </c>
      <c r="C82" s="68"/>
      <c r="D82" s="175"/>
      <c r="E82" s="175"/>
      <c r="F82" s="173"/>
      <c r="G82" s="174" t="e">
        <f t="shared" si="1"/>
        <v>#DIV/0!</v>
      </c>
      <c r="H82" s="178"/>
      <c r="I82" s="66"/>
      <c r="J82" s="66"/>
      <c r="K82" s="66"/>
      <c r="L82" s="66"/>
      <c r="M82" s="66"/>
      <c r="N82" s="66"/>
      <c r="O82" s="66"/>
    </row>
    <row r="83" spans="1:15" x14ac:dyDescent="0.2">
      <c r="A83" s="179" t="s">
        <v>191</v>
      </c>
      <c r="B83" s="180" t="s">
        <v>192</v>
      </c>
      <c r="C83" s="178">
        <f>+C84</f>
        <v>0</v>
      </c>
      <c r="D83" s="176"/>
      <c r="E83" s="176"/>
      <c r="F83" s="178">
        <f>+F84</f>
        <v>0</v>
      </c>
      <c r="G83" s="178" t="e">
        <f t="shared" si="1"/>
        <v>#DIV/0!</v>
      </c>
      <c r="H83" s="178"/>
      <c r="I83" s="169"/>
      <c r="J83" s="169"/>
      <c r="K83" s="169"/>
      <c r="L83" s="169"/>
      <c r="M83" s="169"/>
      <c r="N83" s="169"/>
      <c r="O83" s="169"/>
    </row>
    <row r="84" spans="1:15" x14ac:dyDescent="0.2">
      <c r="A84" s="69" t="s">
        <v>193</v>
      </c>
      <c r="B84" s="67" t="s">
        <v>194</v>
      </c>
      <c r="C84" s="64"/>
      <c r="D84" s="175"/>
      <c r="E84" s="175"/>
      <c r="F84" s="174"/>
      <c r="G84" s="174" t="e">
        <f t="shared" si="1"/>
        <v>#DIV/0!</v>
      </c>
      <c r="H84" s="178"/>
      <c r="I84" s="66"/>
      <c r="J84" s="66"/>
      <c r="K84" s="66"/>
      <c r="L84" s="66"/>
      <c r="M84" s="66"/>
      <c r="N84" s="66"/>
      <c r="O84" s="66"/>
    </row>
    <row r="85" spans="1:15" x14ac:dyDescent="0.2">
      <c r="A85" s="179" t="s">
        <v>195</v>
      </c>
      <c r="B85" s="180" t="s">
        <v>196</v>
      </c>
      <c r="C85" s="178">
        <f>SUM(C86:C89)</f>
        <v>0</v>
      </c>
      <c r="D85" s="176"/>
      <c r="E85" s="176"/>
      <c r="F85" s="178">
        <f>SUM(F86:F89)</f>
        <v>0</v>
      </c>
      <c r="G85" s="178" t="e">
        <f t="shared" si="1"/>
        <v>#DIV/0!</v>
      </c>
      <c r="H85" s="178"/>
      <c r="I85" s="169"/>
      <c r="J85" s="169"/>
      <c r="K85" s="169"/>
      <c r="L85" s="169"/>
      <c r="M85" s="169"/>
      <c r="N85" s="169"/>
      <c r="O85" s="169"/>
    </row>
    <row r="86" spans="1:15" ht="25.5" x14ac:dyDescent="0.2">
      <c r="A86" s="69" t="s">
        <v>197</v>
      </c>
      <c r="B86" s="67" t="s">
        <v>198</v>
      </c>
      <c r="C86" s="64"/>
      <c r="D86" s="175"/>
      <c r="E86" s="175"/>
      <c r="F86" s="174"/>
      <c r="G86" s="174" t="e">
        <f t="shared" si="1"/>
        <v>#DIV/0!</v>
      </c>
      <c r="H86" s="178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199</v>
      </c>
      <c r="B87" s="67" t="s">
        <v>200</v>
      </c>
      <c r="C87" s="64"/>
      <c r="D87" s="175"/>
      <c r="E87" s="175"/>
      <c r="F87" s="174"/>
      <c r="G87" s="174" t="e">
        <f t="shared" si="1"/>
        <v>#DIV/0!</v>
      </c>
      <c r="H87" s="178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405</v>
      </c>
      <c r="B88" s="67" t="s">
        <v>292</v>
      </c>
      <c r="C88" s="64"/>
      <c r="D88" s="176"/>
      <c r="E88" s="176"/>
      <c r="F88" s="174"/>
      <c r="G88" s="174" t="e">
        <f t="shared" si="1"/>
        <v>#DIV/0!</v>
      </c>
      <c r="H88" s="178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201</v>
      </c>
      <c r="B89" s="67" t="s">
        <v>202</v>
      </c>
      <c r="C89" s="64"/>
      <c r="D89" s="176"/>
      <c r="E89" s="176"/>
      <c r="F89" s="174"/>
      <c r="G89" s="174" t="e">
        <f t="shared" si="1"/>
        <v>#DIV/0!</v>
      </c>
      <c r="H89" s="178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1" t="s">
        <v>203</v>
      </c>
      <c r="B90" s="182" t="s">
        <v>204</v>
      </c>
      <c r="C90" s="178">
        <f>+C91+C94</f>
        <v>0</v>
      </c>
      <c r="D90" s="161"/>
      <c r="E90" s="161"/>
      <c r="F90" s="178">
        <f>+F91+F94</f>
        <v>0</v>
      </c>
      <c r="G90" s="178" t="e">
        <f t="shared" si="1"/>
        <v>#DIV/0!</v>
      </c>
      <c r="H90" s="178" t="e">
        <f>+F90/D90*100</f>
        <v>#DIV/0!</v>
      </c>
      <c r="I90" s="169"/>
      <c r="J90" s="169"/>
      <c r="K90" s="169"/>
      <c r="L90" s="169"/>
      <c r="M90" s="169"/>
      <c r="N90" s="169"/>
      <c r="O90" s="169"/>
    </row>
    <row r="91" spans="1:15" x14ac:dyDescent="0.2">
      <c r="A91" s="179" t="s">
        <v>406</v>
      </c>
      <c r="B91" s="180" t="s">
        <v>407</v>
      </c>
      <c r="C91" s="178">
        <f>+C92+C93</f>
        <v>0</v>
      </c>
      <c r="D91" s="176"/>
      <c r="E91" s="176"/>
      <c r="F91" s="178">
        <f>+F92+F93</f>
        <v>0</v>
      </c>
      <c r="G91" s="178" t="e">
        <f t="shared" si="1"/>
        <v>#DIV/0!</v>
      </c>
      <c r="H91" s="178"/>
      <c r="I91" s="169"/>
      <c r="J91" s="169"/>
      <c r="K91" s="169"/>
      <c r="L91" s="169"/>
      <c r="M91" s="169"/>
      <c r="N91" s="169"/>
      <c r="O91" s="169"/>
    </row>
    <row r="92" spans="1:15" ht="25.5" x14ac:dyDescent="0.2">
      <c r="A92" s="69" t="s">
        <v>408</v>
      </c>
      <c r="B92" s="67" t="s">
        <v>409</v>
      </c>
      <c r="C92" s="64"/>
      <c r="D92" s="176"/>
      <c r="E92" s="176"/>
      <c r="F92" s="174"/>
      <c r="G92" s="174" t="e">
        <f t="shared" si="1"/>
        <v>#DIV/0!</v>
      </c>
      <c r="H92" s="178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410</v>
      </c>
      <c r="B93" s="67" t="s">
        <v>411</v>
      </c>
      <c r="C93" s="64"/>
      <c r="D93" s="176"/>
      <c r="E93" s="176"/>
      <c r="F93" s="174"/>
      <c r="G93" s="174" t="e">
        <f t="shared" si="1"/>
        <v>#DIV/0!</v>
      </c>
      <c r="H93" s="178"/>
      <c r="I93" s="66"/>
      <c r="J93" s="66"/>
      <c r="K93" s="66"/>
      <c r="L93" s="66"/>
      <c r="M93" s="66"/>
      <c r="N93" s="66"/>
      <c r="O93" s="66"/>
    </row>
    <row r="94" spans="1:15" x14ac:dyDescent="0.2">
      <c r="A94" s="179" t="s">
        <v>205</v>
      </c>
      <c r="B94" s="180" t="s">
        <v>206</v>
      </c>
      <c r="C94" s="178">
        <f>SUM(C95:C97)</f>
        <v>0</v>
      </c>
      <c r="D94" s="176"/>
      <c r="E94" s="176"/>
      <c r="F94" s="178">
        <f>SUM(F95:F97)</f>
        <v>0</v>
      </c>
      <c r="G94" s="178" t="e">
        <f t="shared" si="1"/>
        <v>#DIV/0!</v>
      </c>
      <c r="H94" s="178"/>
      <c r="I94" s="169"/>
      <c r="J94" s="169"/>
      <c r="K94" s="169"/>
      <c r="L94" s="169"/>
      <c r="M94" s="169"/>
      <c r="N94" s="169"/>
      <c r="O94" s="169"/>
    </row>
    <row r="95" spans="1:15" x14ac:dyDescent="0.2">
      <c r="A95" s="69" t="s">
        <v>207</v>
      </c>
      <c r="B95" s="67" t="s">
        <v>208</v>
      </c>
      <c r="C95" s="174"/>
      <c r="D95" s="176"/>
      <c r="E95" s="176"/>
      <c r="F95" s="174"/>
      <c r="G95" s="174" t="e">
        <f t="shared" si="1"/>
        <v>#DIV/0!</v>
      </c>
      <c r="H95" s="178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412</v>
      </c>
      <c r="B96" s="67" t="s">
        <v>413</v>
      </c>
      <c r="C96" s="174"/>
      <c r="D96" s="176"/>
      <c r="E96" s="176"/>
      <c r="F96" s="174"/>
      <c r="G96" s="174" t="e">
        <f t="shared" si="1"/>
        <v>#DIV/0!</v>
      </c>
      <c r="H96" s="178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414</v>
      </c>
      <c r="B97" s="67" t="s">
        <v>415</v>
      </c>
      <c r="C97" s="174"/>
      <c r="D97" s="176"/>
      <c r="E97" s="176"/>
      <c r="F97" s="174"/>
      <c r="G97" s="174" t="e">
        <f t="shared" si="1"/>
        <v>#DIV/0!</v>
      </c>
      <c r="H97" s="178"/>
      <c r="I97" s="66"/>
      <c r="J97" s="66"/>
      <c r="K97" s="66"/>
      <c r="L97" s="66"/>
      <c r="M97" s="66"/>
      <c r="N97" s="66"/>
      <c r="O97" s="66"/>
    </row>
    <row r="98" spans="1:15" x14ac:dyDescent="0.2">
      <c r="A98" s="181" t="s">
        <v>209</v>
      </c>
      <c r="B98" s="182" t="s">
        <v>210</v>
      </c>
      <c r="C98" s="178">
        <f>+C99+C103+C107</f>
        <v>0</v>
      </c>
      <c r="D98" s="161"/>
      <c r="E98" s="161"/>
      <c r="F98" s="178">
        <f>+F99+F103+F107</f>
        <v>0</v>
      </c>
      <c r="G98" s="178" t="e">
        <f t="shared" si="1"/>
        <v>#DIV/0!</v>
      </c>
      <c r="H98" s="178" t="e">
        <f>+F98/D98*100</f>
        <v>#DIV/0!</v>
      </c>
      <c r="I98" s="169"/>
      <c r="J98" s="169"/>
      <c r="K98" s="169"/>
      <c r="L98" s="169"/>
      <c r="M98" s="169"/>
      <c r="N98" s="169"/>
      <c r="O98" s="169"/>
    </row>
    <row r="99" spans="1:15" x14ac:dyDescent="0.2">
      <c r="A99" s="179" t="s">
        <v>211</v>
      </c>
      <c r="B99" s="180" t="s">
        <v>212</v>
      </c>
      <c r="C99" s="178">
        <f>SUM(C100:C102)</f>
        <v>0</v>
      </c>
      <c r="D99" s="176"/>
      <c r="E99" s="176"/>
      <c r="F99" s="178">
        <f>SUM(F100:F102)</f>
        <v>0</v>
      </c>
      <c r="G99" s="178" t="e">
        <f t="shared" si="1"/>
        <v>#DIV/0!</v>
      </c>
      <c r="H99" s="178"/>
      <c r="I99" s="169"/>
      <c r="J99" s="169"/>
      <c r="K99" s="169"/>
      <c r="L99" s="169"/>
      <c r="M99" s="169"/>
      <c r="N99" s="169"/>
      <c r="O99" s="169"/>
    </row>
    <row r="100" spans="1:15" x14ac:dyDescent="0.2">
      <c r="A100" s="69" t="s">
        <v>213</v>
      </c>
      <c r="B100" s="67" t="s">
        <v>214</v>
      </c>
      <c r="C100" s="174"/>
      <c r="D100" s="176"/>
      <c r="E100" s="176"/>
      <c r="F100" s="174"/>
      <c r="G100" s="174" t="e">
        <f t="shared" si="1"/>
        <v>#DIV/0!</v>
      </c>
      <c r="H100" s="178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416</v>
      </c>
      <c r="B101" s="67" t="s">
        <v>417</v>
      </c>
      <c r="C101" s="174"/>
      <c r="D101" s="176"/>
      <c r="E101" s="176"/>
      <c r="F101" s="174"/>
      <c r="G101" s="174" t="e">
        <f t="shared" si="1"/>
        <v>#DIV/0!</v>
      </c>
      <c r="H101" s="178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215</v>
      </c>
      <c r="B102" s="67" t="s">
        <v>216</v>
      </c>
      <c r="C102" s="174"/>
      <c r="D102" s="176"/>
      <c r="E102" s="176"/>
      <c r="F102" s="174"/>
      <c r="G102" s="174" t="e">
        <f t="shared" si="1"/>
        <v>#DIV/0!</v>
      </c>
      <c r="H102" s="178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9" t="s">
        <v>217</v>
      </c>
      <c r="B103" s="180" t="s">
        <v>218</v>
      </c>
      <c r="C103" s="178">
        <f>SUM(C104:C106)</f>
        <v>0</v>
      </c>
      <c r="D103" s="176"/>
      <c r="E103" s="176"/>
      <c r="F103" s="178">
        <f>SUM(F104:F106)</f>
        <v>0</v>
      </c>
      <c r="G103" s="178" t="e">
        <f t="shared" si="1"/>
        <v>#DIV/0!</v>
      </c>
      <c r="H103" s="178"/>
      <c r="I103" s="169"/>
      <c r="J103" s="169"/>
      <c r="K103" s="169"/>
      <c r="L103" s="169"/>
      <c r="M103" s="169"/>
      <c r="N103" s="169"/>
      <c r="O103" s="169"/>
    </row>
    <row r="104" spans="1:15" x14ac:dyDescent="0.2">
      <c r="A104" s="69" t="s">
        <v>219</v>
      </c>
      <c r="B104" s="67" t="s">
        <v>220</v>
      </c>
      <c r="C104" s="64"/>
      <c r="D104" s="176"/>
      <c r="E104" s="176"/>
      <c r="F104" s="64"/>
      <c r="G104" s="174" t="e">
        <f t="shared" si="1"/>
        <v>#DIV/0!</v>
      </c>
      <c r="H104" s="178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418</v>
      </c>
      <c r="B105" s="67" t="s">
        <v>419</v>
      </c>
      <c r="C105" s="64"/>
      <c r="D105" s="176"/>
      <c r="E105" s="176"/>
      <c r="F105" s="64"/>
      <c r="G105" s="174" t="e">
        <f t="shared" si="1"/>
        <v>#DIV/0!</v>
      </c>
      <c r="H105" s="178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221</v>
      </c>
      <c r="B106" s="67" t="s">
        <v>222</v>
      </c>
      <c r="C106" s="64"/>
      <c r="D106" s="176"/>
      <c r="E106" s="176"/>
      <c r="F106" s="64"/>
      <c r="G106" s="174" t="e">
        <f t="shared" si="1"/>
        <v>#DIV/0!</v>
      </c>
      <c r="H106" s="178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9" t="s">
        <v>223</v>
      </c>
      <c r="B107" s="180" t="s">
        <v>224</v>
      </c>
      <c r="C107" s="178">
        <f>SUM(C108:C112)</f>
        <v>0</v>
      </c>
      <c r="D107" s="176"/>
      <c r="E107" s="176"/>
      <c r="F107" s="178">
        <f>SUM(F108:F112)</f>
        <v>0</v>
      </c>
      <c r="G107" s="178" t="e">
        <f t="shared" si="1"/>
        <v>#DIV/0!</v>
      </c>
      <c r="H107" s="178"/>
      <c r="I107" s="169"/>
      <c r="J107" s="169"/>
      <c r="K107" s="169"/>
      <c r="L107" s="169"/>
      <c r="M107" s="169"/>
      <c r="N107" s="169"/>
      <c r="O107" s="169"/>
    </row>
    <row r="108" spans="1:15" x14ac:dyDescent="0.2">
      <c r="A108" s="69" t="s">
        <v>420</v>
      </c>
      <c r="B108" s="67" t="s">
        <v>421</v>
      </c>
      <c r="C108" s="64"/>
      <c r="D108" s="176"/>
      <c r="E108" s="176"/>
      <c r="F108" s="64"/>
      <c r="G108" s="174" t="e">
        <f t="shared" si="1"/>
        <v>#DIV/0!</v>
      </c>
      <c r="H108" s="178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422</v>
      </c>
      <c r="B109" s="67" t="s">
        <v>423</v>
      </c>
      <c r="C109" s="64"/>
      <c r="D109" s="176"/>
      <c r="E109" s="176"/>
      <c r="F109" s="64"/>
      <c r="G109" s="174" t="e">
        <f t="shared" si="1"/>
        <v>#DIV/0!</v>
      </c>
      <c r="H109" s="178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424</v>
      </c>
      <c r="B110" s="67" t="s">
        <v>425</v>
      </c>
      <c r="C110" s="64"/>
      <c r="D110" s="176"/>
      <c r="E110" s="176"/>
      <c r="F110" s="64"/>
      <c r="G110" s="174" t="e">
        <f t="shared" si="1"/>
        <v>#DIV/0!</v>
      </c>
      <c r="H110" s="178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225</v>
      </c>
      <c r="B111" s="67" t="s">
        <v>226</v>
      </c>
      <c r="C111" s="64"/>
      <c r="D111" s="176"/>
      <c r="E111" s="176"/>
      <c r="F111" s="64"/>
      <c r="G111" s="174" t="e">
        <f t="shared" si="1"/>
        <v>#DIV/0!</v>
      </c>
      <c r="H111" s="178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426</v>
      </c>
      <c r="B112" s="67" t="s">
        <v>333</v>
      </c>
      <c r="C112" s="64"/>
      <c r="D112" s="176"/>
      <c r="E112" s="176"/>
      <c r="F112" s="64"/>
      <c r="G112" s="174" t="e">
        <f t="shared" si="1"/>
        <v>#DIV/0!</v>
      </c>
      <c r="H112" s="178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3" t="s">
        <v>57</v>
      </c>
      <c r="B113" s="194" t="s">
        <v>227</v>
      </c>
      <c r="C113" s="195">
        <f>+C114+C121+C148+C151+C154</f>
        <v>11832.76</v>
      </c>
      <c r="D113" s="196">
        <f>+D114+D121+D148+D151+D154</f>
        <v>108745</v>
      </c>
      <c r="E113" s="196">
        <f>+E114+E121+E148+E151+E154</f>
        <v>108745</v>
      </c>
      <c r="F113" s="195">
        <f>+F114+F121+F148+F151+F154</f>
        <v>53841.64</v>
      </c>
      <c r="G113" s="195">
        <f t="shared" si="1"/>
        <v>455.02182077554181</v>
      </c>
      <c r="H113" s="195">
        <f>+F113/D113*100</f>
        <v>49.511830428985242</v>
      </c>
      <c r="I113" s="166"/>
      <c r="J113" s="166"/>
      <c r="K113" s="166"/>
      <c r="L113" s="166"/>
      <c r="M113" s="166"/>
      <c r="N113" s="166"/>
      <c r="O113" s="166"/>
    </row>
    <row r="114" spans="1:15" x14ac:dyDescent="0.2">
      <c r="A114" s="181" t="s">
        <v>59</v>
      </c>
      <c r="B114" s="182" t="s">
        <v>228</v>
      </c>
      <c r="C114" s="178">
        <f>+C115+C117</f>
        <v>0</v>
      </c>
      <c r="D114" s="161"/>
      <c r="E114" s="161"/>
      <c r="F114" s="178">
        <f>+F115+F117</f>
        <v>0</v>
      </c>
      <c r="G114" s="178" t="e">
        <f t="shared" si="1"/>
        <v>#DIV/0!</v>
      </c>
      <c r="H114" s="178" t="e">
        <f>+F114/D114*100</f>
        <v>#DIV/0!</v>
      </c>
      <c r="I114" s="169"/>
      <c r="J114" s="169"/>
      <c r="K114" s="169"/>
      <c r="L114" s="169"/>
      <c r="M114" s="169"/>
      <c r="N114" s="169"/>
      <c r="O114" s="169"/>
    </row>
    <row r="115" spans="1:15" x14ac:dyDescent="0.2">
      <c r="A115" s="179" t="s">
        <v>427</v>
      </c>
      <c r="B115" s="180" t="s">
        <v>428</v>
      </c>
      <c r="C115" s="178">
        <f>+C116</f>
        <v>0</v>
      </c>
      <c r="D115" s="176"/>
      <c r="E115" s="176"/>
      <c r="F115" s="178">
        <f>+F116</f>
        <v>0</v>
      </c>
      <c r="G115" s="178" t="e">
        <f t="shared" si="1"/>
        <v>#DIV/0!</v>
      </c>
      <c r="H115" s="178"/>
      <c r="I115" s="169"/>
      <c r="J115" s="169"/>
      <c r="K115" s="169"/>
      <c r="L115" s="169"/>
      <c r="M115" s="169"/>
      <c r="N115" s="169"/>
      <c r="O115" s="169"/>
    </row>
    <row r="116" spans="1:15" x14ac:dyDescent="0.2">
      <c r="A116" s="69" t="s">
        <v>429</v>
      </c>
      <c r="B116" s="67" t="s">
        <v>344</v>
      </c>
      <c r="C116" s="64"/>
      <c r="D116" s="176"/>
      <c r="E116" s="176"/>
      <c r="F116" s="174"/>
      <c r="G116" s="174" t="e">
        <f t="shared" si="1"/>
        <v>#DIV/0!</v>
      </c>
      <c r="H116" s="178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9" t="s">
        <v>229</v>
      </c>
      <c r="B117" s="180" t="s">
        <v>230</v>
      </c>
      <c r="C117" s="178">
        <f>+C118+C119+C120</f>
        <v>0</v>
      </c>
      <c r="D117" s="176"/>
      <c r="E117" s="176"/>
      <c r="F117" s="178">
        <f>+F118+F119+F120</f>
        <v>0</v>
      </c>
      <c r="G117" s="178" t="e">
        <f t="shared" si="1"/>
        <v>#DIV/0!</v>
      </c>
      <c r="H117" s="178"/>
      <c r="I117" s="169"/>
      <c r="J117" s="169"/>
      <c r="K117" s="169"/>
      <c r="L117" s="169"/>
      <c r="M117" s="169"/>
      <c r="N117" s="169"/>
      <c r="O117" s="169"/>
    </row>
    <row r="118" spans="1:15" x14ac:dyDescent="0.2">
      <c r="A118" s="69" t="s">
        <v>231</v>
      </c>
      <c r="B118" s="67" t="s">
        <v>232</v>
      </c>
      <c r="C118" s="64"/>
      <c r="D118" s="176"/>
      <c r="E118" s="176"/>
      <c r="F118" s="174"/>
      <c r="G118" s="174" t="e">
        <f t="shared" si="1"/>
        <v>#DIV/0!</v>
      </c>
      <c r="H118" s="178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430</v>
      </c>
      <c r="B119" s="67" t="s">
        <v>348</v>
      </c>
      <c r="C119" s="64">
        <v>0</v>
      </c>
      <c r="D119" s="176"/>
      <c r="E119" s="176"/>
      <c r="F119" s="174"/>
      <c r="G119" s="174" t="e">
        <f t="shared" si="1"/>
        <v>#DIV/0!</v>
      </c>
      <c r="H119" s="178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431</v>
      </c>
      <c r="B120" s="67" t="s">
        <v>432</v>
      </c>
      <c r="C120" s="64"/>
      <c r="D120" s="176"/>
      <c r="E120" s="176"/>
      <c r="F120" s="174"/>
      <c r="G120" s="174" t="e">
        <f t="shared" si="1"/>
        <v>#DIV/0!</v>
      </c>
      <c r="H120" s="178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1" t="s">
        <v>233</v>
      </c>
      <c r="B121" s="182" t="s">
        <v>234</v>
      </c>
      <c r="C121" s="178">
        <f>+C122+C126+C134+C137+C141+C144</f>
        <v>9338.44</v>
      </c>
      <c r="D121" s="161">
        <v>95470</v>
      </c>
      <c r="E121" s="161">
        <v>95470</v>
      </c>
      <c r="F121" s="178">
        <f>+F122+F126+F134+F137+F141+F144</f>
        <v>53176.18</v>
      </c>
      <c r="G121" s="178">
        <f t="shared" si="1"/>
        <v>569.43322439293922</v>
      </c>
      <c r="H121" s="178">
        <f>+F121/D121*100</f>
        <v>55.699361055829058</v>
      </c>
      <c r="I121" s="169"/>
      <c r="J121" s="169"/>
      <c r="K121" s="169"/>
      <c r="L121" s="169"/>
      <c r="M121" s="169"/>
      <c r="N121" s="169"/>
      <c r="O121" s="169"/>
    </row>
    <row r="122" spans="1:15" x14ac:dyDescent="0.2">
      <c r="A122" s="179" t="s">
        <v>235</v>
      </c>
      <c r="B122" s="180" t="s">
        <v>236</v>
      </c>
      <c r="C122" s="178">
        <f>SUM(C123:C125)</f>
        <v>0</v>
      </c>
      <c r="D122" s="176"/>
      <c r="E122" s="176"/>
      <c r="F122" s="178">
        <f>SUM(F123:F125)</f>
        <v>0</v>
      </c>
      <c r="G122" s="178" t="e">
        <f t="shared" si="1"/>
        <v>#DIV/0!</v>
      </c>
      <c r="H122" s="178"/>
      <c r="I122" s="169"/>
      <c r="J122" s="169"/>
      <c r="K122" s="169"/>
      <c r="L122" s="169"/>
      <c r="M122" s="169"/>
      <c r="N122" s="169"/>
      <c r="O122" s="169"/>
    </row>
    <row r="123" spans="1:15" x14ac:dyDescent="0.2">
      <c r="A123" s="69" t="s">
        <v>433</v>
      </c>
      <c r="B123" s="67" t="s">
        <v>354</v>
      </c>
      <c r="C123" s="64"/>
      <c r="D123" s="176"/>
      <c r="E123" s="176"/>
      <c r="F123" s="174"/>
      <c r="G123" s="174" t="e">
        <f t="shared" si="1"/>
        <v>#DIV/0!</v>
      </c>
      <c r="H123" s="178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237</v>
      </c>
      <c r="B124" s="67" t="s">
        <v>238</v>
      </c>
      <c r="C124" s="64"/>
      <c r="D124" s="176"/>
      <c r="E124" s="176"/>
      <c r="F124" s="174"/>
      <c r="G124" s="174" t="e">
        <f t="shared" si="1"/>
        <v>#DIV/0!</v>
      </c>
      <c r="H124" s="178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434</v>
      </c>
      <c r="B125" s="67" t="s">
        <v>435</v>
      </c>
      <c r="C125" s="64"/>
      <c r="D125" s="176"/>
      <c r="E125" s="176"/>
      <c r="F125" s="174"/>
      <c r="G125" s="174" t="e">
        <f t="shared" si="1"/>
        <v>#DIV/0!</v>
      </c>
      <c r="H125" s="178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9" t="s">
        <v>239</v>
      </c>
      <c r="B126" s="180" t="s">
        <v>240</v>
      </c>
      <c r="C126" s="178">
        <f>SUM(C127:C133)</f>
        <v>9338.44</v>
      </c>
      <c r="D126" s="176"/>
      <c r="E126" s="176"/>
      <c r="F126" s="178">
        <f>SUM(F127:F133)</f>
        <v>53176.18</v>
      </c>
      <c r="G126" s="178">
        <f t="shared" si="1"/>
        <v>569.43322439293922</v>
      </c>
      <c r="H126" s="178"/>
      <c r="I126" s="169"/>
      <c r="J126" s="169"/>
      <c r="K126" s="169"/>
      <c r="L126" s="169"/>
      <c r="M126" s="169"/>
      <c r="N126" s="169"/>
      <c r="O126" s="169"/>
    </row>
    <row r="127" spans="1:15" x14ac:dyDescent="0.2">
      <c r="A127" s="69" t="s">
        <v>241</v>
      </c>
      <c r="B127" s="67" t="s">
        <v>242</v>
      </c>
      <c r="C127" s="64">
        <v>277</v>
      </c>
      <c r="D127" s="176"/>
      <c r="E127" s="176"/>
      <c r="F127" s="174">
        <v>49614.25</v>
      </c>
      <c r="G127" s="174">
        <f t="shared" si="1"/>
        <v>17911.281588447655</v>
      </c>
      <c r="H127" s="178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436</v>
      </c>
      <c r="B128" s="67" t="s">
        <v>437</v>
      </c>
      <c r="C128" s="64"/>
      <c r="D128" s="176"/>
      <c r="E128" s="176"/>
      <c r="F128" s="174"/>
      <c r="G128" s="174" t="e">
        <f t="shared" si="1"/>
        <v>#DIV/0!</v>
      </c>
      <c r="H128" s="178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438</v>
      </c>
      <c r="B129" s="67" t="s">
        <v>439</v>
      </c>
      <c r="C129" s="64"/>
      <c r="D129" s="176"/>
      <c r="E129" s="176"/>
      <c r="F129" s="174"/>
      <c r="G129" s="174" t="e">
        <f t="shared" si="1"/>
        <v>#DIV/0!</v>
      </c>
      <c r="H129" s="178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243</v>
      </c>
      <c r="B130" s="67" t="s">
        <v>244</v>
      </c>
      <c r="C130" s="64"/>
      <c r="D130" s="176"/>
      <c r="E130" s="176"/>
      <c r="F130" s="174"/>
      <c r="G130" s="174" t="e">
        <f t="shared" si="1"/>
        <v>#DIV/0!</v>
      </c>
      <c r="H130" s="178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440</v>
      </c>
      <c r="B131" s="67" t="s">
        <v>441</v>
      </c>
      <c r="C131" s="64"/>
      <c r="D131" s="176"/>
      <c r="E131" s="176"/>
      <c r="F131" s="174"/>
      <c r="G131" s="174" t="e">
        <f t="shared" si="1"/>
        <v>#DIV/0!</v>
      </c>
      <c r="H131" s="178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442</v>
      </c>
      <c r="B132" s="67" t="s">
        <v>360</v>
      </c>
      <c r="C132" s="64"/>
      <c r="D132" s="176"/>
      <c r="E132" s="176"/>
      <c r="F132" s="174"/>
      <c r="G132" s="174" t="e">
        <f t="shared" si="1"/>
        <v>#DIV/0!</v>
      </c>
      <c r="H132" s="178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443</v>
      </c>
      <c r="B133" s="67" t="s">
        <v>362</v>
      </c>
      <c r="C133" s="64">
        <v>9061.44</v>
      </c>
      <c r="D133" s="176"/>
      <c r="E133" s="176"/>
      <c r="F133" s="174">
        <v>3561.93</v>
      </c>
      <c r="G133" s="174">
        <f t="shared" si="1"/>
        <v>39.308652929335729</v>
      </c>
      <c r="H133" s="178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9" t="s">
        <v>444</v>
      </c>
      <c r="B134" s="180" t="s">
        <v>445</v>
      </c>
      <c r="C134" s="178">
        <f>+C135+C136</f>
        <v>0</v>
      </c>
      <c r="D134" s="176"/>
      <c r="E134" s="176"/>
      <c r="F134" s="178">
        <f>+F135+F136</f>
        <v>0</v>
      </c>
      <c r="G134" s="178" t="e">
        <f t="shared" si="1"/>
        <v>#DIV/0!</v>
      </c>
      <c r="H134" s="178"/>
      <c r="I134" s="169"/>
      <c r="J134" s="169"/>
      <c r="K134" s="169"/>
      <c r="L134" s="169"/>
      <c r="M134" s="169"/>
      <c r="N134" s="169"/>
      <c r="O134" s="169"/>
    </row>
    <row r="135" spans="1:15" x14ac:dyDescent="0.2">
      <c r="A135" s="69" t="s">
        <v>446</v>
      </c>
      <c r="B135" s="67" t="s">
        <v>366</v>
      </c>
      <c r="C135" s="64"/>
      <c r="D135" s="176"/>
      <c r="E135" s="176"/>
      <c r="F135" s="174"/>
      <c r="G135" s="174" t="e">
        <f t="shared" si="1"/>
        <v>#DIV/0!</v>
      </c>
      <c r="H135" s="178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447</v>
      </c>
      <c r="B136" s="67" t="s">
        <v>368</v>
      </c>
      <c r="C136" s="64"/>
      <c r="D136" s="176"/>
      <c r="E136" s="176"/>
      <c r="F136" s="174"/>
      <c r="G136" s="174" t="e">
        <f t="shared" si="1"/>
        <v>#DIV/0!</v>
      </c>
      <c r="H136" s="178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9" t="s">
        <v>448</v>
      </c>
      <c r="B137" s="180" t="s">
        <v>449</v>
      </c>
      <c r="C137" s="178">
        <f>+C138+C139+C140</f>
        <v>0</v>
      </c>
      <c r="D137" s="176"/>
      <c r="E137" s="176"/>
      <c r="F137" s="178">
        <f>+F138+F139+F140</f>
        <v>0</v>
      </c>
      <c r="G137" s="178" t="e">
        <f t="shared" ref="G137:G157" si="2">+F137/C137*100</f>
        <v>#DIV/0!</v>
      </c>
      <c r="H137" s="178"/>
      <c r="I137" s="169"/>
      <c r="J137" s="169"/>
      <c r="K137" s="169"/>
      <c r="L137" s="169"/>
      <c r="M137" s="169"/>
      <c r="N137" s="169"/>
      <c r="O137" s="169"/>
    </row>
    <row r="138" spans="1:15" x14ac:dyDescent="0.2">
      <c r="A138" s="69" t="s">
        <v>450</v>
      </c>
      <c r="B138" s="67" t="s">
        <v>451</v>
      </c>
      <c r="C138" s="64"/>
      <c r="D138" s="176"/>
      <c r="E138" s="176"/>
      <c r="F138" s="174"/>
      <c r="G138" s="174" t="e">
        <f t="shared" si="2"/>
        <v>#DIV/0!</v>
      </c>
      <c r="H138" s="178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452</v>
      </c>
      <c r="B139" s="67" t="s">
        <v>453</v>
      </c>
      <c r="C139" s="64"/>
      <c r="D139" s="176"/>
      <c r="E139" s="176"/>
      <c r="F139" s="174"/>
      <c r="G139" s="174" t="e">
        <f t="shared" si="2"/>
        <v>#DIV/0!</v>
      </c>
      <c r="H139" s="178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454</v>
      </c>
      <c r="B140" s="67" t="s">
        <v>455</v>
      </c>
      <c r="C140" s="64"/>
      <c r="D140" s="176"/>
      <c r="E140" s="176"/>
      <c r="F140" s="174"/>
      <c r="G140" s="174" t="e">
        <f t="shared" si="2"/>
        <v>#DIV/0!</v>
      </c>
      <c r="H140" s="178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9" t="s">
        <v>456</v>
      </c>
      <c r="B141" s="180" t="s">
        <v>457</v>
      </c>
      <c r="C141" s="178">
        <f>+C142+C143</f>
        <v>0</v>
      </c>
      <c r="D141" s="176"/>
      <c r="E141" s="176"/>
      <c r="F141" s="178">
        <f>+F142+F143</f>
        <v>0</v>
      </c>
      <c r="G141" s="178" t="e">
        <f t="shared" si="2"/>
        <v>#DIV/0!</v>
      </c>
      <c r="H141" s="178"/>
      <c r="I141" s="169"/>
      <c r="J141" s="169"/>
      <c r="K141" s="169"/>
      <c r="L141" s="169"/>
      <c r="M141" s="169"/>
      <c r="N141" s="169"/>
      <c r="O141" s="169"/>
    </row>
    <row r="142" spans="1:15" x14ac:dyDescent="0.2">
      <c r="A142" s="69" t="s">
        <v>458</v>
      </c>
      <c r="B142" s="67" t="s">
        <v>459</v>
      </c>
      <c r="C142" s="64"/>
      <c r="D142" s="176"/>
      <c r="E142" s="176"/>
      <c r="F142" s="64"/>
      <c r="G142" s="174" t="e">
        <f t="shared" si="2"/>
        <v>#DIV/0!</v>
      </c>
      <c r="H142" s="178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460</v>
      </c>
      <c r="B143" s="67" t="s">
        <v>372</v>
      </c>
      <c r="C143" s="64"/>
      <c r="D143" s="176"/>
      <c r="E143" s="176"/>
      <c r="F143" s="64"/>
      <c r="G143" s="174" t="e">
        <f t="shared" si="2"/>
        <v>#DIV/0!</v>
      </c>
      <c r="H143" s="178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9" t="s">
        <v>245</v>
      </c>
      <c r="B144" s="180" t="s">
        <v>246</v>
      </c>
      <c r="C144" s="178">
        <f>+C145+C146+C147</f>
        <v>0</v>
      </c>
      <c r="D144" s="176"/>
      <c r="E144" s="176"/>
      <c r="F144" s="178">
        <f>+F145+F146+F147</f>
        <v>0</v>
      </c>
      <c r="G144" s="178" t="e">
        <f t="shared" si="2"/>
        <v>#DIV/0!</v>
      </c>
      <c r="H144" s="178"/>
      <c r="I144" s="169"/>
      <c r="J144" s="169"/>
      <c r="K144" s="169"/>
      <c r="L144" s="169"/>
      <c r="M144" s="169"/>
      <c r="N144" s="169"/>
      <c r="O144" s="169"/>
    </row>
    <row r="145" spans="1:15" x14ac:dyDescent="0.2">
      <c r="A145" s="69" t="s">
        <v>247</v>
      </c>
      <c r="B145" s="67" t="s">
        <v>248</v>
      </c>
      <c r="C145" s="64"/>
      <c r="D145" s="176"/>
      <c r="E145" s="176"/>
      <c r="F145" s="174"/>
      <c r="G145" s="174" t="e">
        <f t="shared" si="2"/>
        <v>#DIV/0!</v>
      </c>
      <c r="H145" s="178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461</v>
      </c>
      <c r="B146" s="67" t="s">
        <v>462</v>
      </c>
      <c r="C146" s="64"/>
      <c r="D146" s="176"/>
      <c r="E146" s="176"/>
      <c r="F146" s="174"/>
      <c r="G146" s="174" t="e">
        <f t="shared" si="2"/>
        <v>#DIV/0!</v>
      </c>
      <c r="H146" s="178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463</v>
      </c>
      <c r="B147" s="67" t="s">
        <v>464</v>
      </c>
      <c r="C147" s="64"/>
      <c r="D147" s="176"/>
      <c r="E147" s="176"/>
      <c r="F147" s="174"/>
      <c r="G147" s="174" t="e">
        <f t="shared" si="2"/>
        <v>#DIV/0!</v>
      </c>
      <c r="H147" s="178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1" t="s">
        <v>60</v>
      </c>
      <c r="B148" s="182" t="s">
        <v>465</v>
      </c>
      <c r="C148" s="178">
        <f>+C149</f>
        <v>2494.3200000000002</v>
      </c>
      <c r="D148" s="161">
        <v>13275</v>
      </c>
      <c r="E148" s="161">
        <v>13275</v>
      </c>
      <c r="F148" s="178">
        <f>+F149</f>
        <v>665.46</v>
      </c>
      <c r="G148" s="178">
        <f t="shared" si="2"/>
        <v>26.679014721447125</v>
      </c>
      <c r="H148" s="178">
        <f>+F148/D148*100</f>
        <v>5.0128813559322039</v>
      </c>
      <c r="I148" s="169"/>
      <c r="J148" s="169"/>
      <c r="K148" s="169"/>
      <c r="L148" s="169"/>
      <c r="M148" s="169"/>
      <c r="N148" s="169"/>
      <c r="O148" s="169"/>
    </row>
    <row r="149" spans="1:15" x14ac:dyDescent="0.2">
      <c r="A149" s="179" t="s">
        <v>466</v>
      </c>
      <c r="B149" s="180" t="s">
        <v>467</v>
      </c>
      <c r="C149" s="178">
        <f>+C150</f>
        <v>2494.3200000000002</v>
      </c>
      <c r="D149" s="176"/>
      <c r="E149" s="176"/>
      <c r="F149" s="178">
        <f>+F150</f>
        <v>665.46</v>
      </c>
      <c r="G149" s="178">
        <f t="shared" si="2"/>
        <v>26.679014721447125</v>
      </c>
      <c r="H149" s="178"/>
      <c r="I149" s="169"/>
      <c r="J149" s="169"/>
      <c r="K149" s="169"/>
      <c r="L149" s="169"/>
      <c r="M149" s="169"/>
      <c r="N149" s="169"/>
      <c r="O149" s="169"/>
    </row>
    <row r="150" spans="1:15" x14ac:dyDescent="0.2">
      <c r="A150" s="69" t="s">
        <v>468</v>
      </c>
      <c r="B150" s="67" t="s">
        <v>469</v>
      </c>
      <c r="C150" s="174">
        <v>2494.3200000000002</v>
      </c>
      <c r="D150" s="176"/>
      <c r="E150" s="176"/>
      <c r="F150" s="174">
        <v>665.46</v>
      </c>
      <c r="G150" s="174">
        <f t="shared" si="2"/>
        <v>26.679014721447125</v>
      </c>
      <c r="H150" s="178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1" t="s">
        <v>470</v>
      </c>
      <c r="B151" s="182" t="s">
        <v>471</v>
      </c>
      <c r="C151" s="178">
        <f>+C152</f>
        <v>0</v>
      </c>
      <c r="D151" s="161"/>
      <c r="E151" s="161"/>
      <c r="F151" s="178">
        <f>+F152</f>
        <v>0</v>
      </c>
      <c r="G151" s="178" t="e">
        <f t="shared" si="2"/>
        <v>#DIV/0!</v>
      </c>
      <c r="H151" s="178" t="e">
        <f>+F151/D151*100</f>
        <v>#DIV/0!</v>
      </c>
      <c r="I151" s="169"/>
      <c r="J151" s="169"/>
      <c r="K151" s="169"/>
      <c r="L151" s="169"/>
      <c r="M151" s="169"/>
      <c r="N151" s="169"/>
      <c r="O151" s="169"/>
    </row>
    <row r="152" spans="1:15" x14ac:dyDescent="0.2">
      <c r="A152" s="179" t="s">
        <v>472</v>
      </c>
      <c r="B152" s="180" t="s">
        <v>473</v>
      </c>
      <c r="C152" s="178">
        <f>+C153</f>
        <v>0</v>
      </c>
      <c r="D152" s="176"/>
      <c r="E152" s="176"/>
      <c r="F152" s="178">
        <f>+F153</f>
        <v>0</v>
      </c>
      <c r="G152" s="178" t="e">
        <f t="shared" si="2"/>
        <v>#DIV/0!</v>
      </c>
      <c r="H152" s="178"/>
      <c r="I152" s="169"/>
      <c r="J152" s="169"/>
      <c r="K152" s="169"/>
      <c r="L152" s="169"/>
      <c r="M152" s="169"/>
      <c r="N152" s="169"/>
      <c r="O152" s="169"/>
    </row>
    <row r="153" spans="1:15" x14ac:dyDescent="0.2">
      <c r="A153" s="69" t="s">
        <v>474</v>
      </c>
      <c r="B153" s="67" t="s">
        <v>475</v>
      </c>
      <c r="C153" s="64"/>
      <c r="D153" s="176"/>
      <c r="E153" s="176"/>
      <c r="F153" s="64"/>
      <c r="G153" s="174" t="e">
        <f t="shared" si="2"/>
        <v>#DIV/0!</v>
      </c>
      <c r="H153" s="178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1" t="s">
        <v>249</v>
      </c>
      <c r="B154" s="182" t="s">
        <v>250</v>
      </c>
      <c r="C154" s="178">
        <f>+C155+C157+C159+C161</f>
        <v>0</v>
      </c>
      <c r="D154" s="161"/>
      <c r="E154" s="161"/>
      <c r="F154" s="178">
        <f>+F155+F157+F159+F161</f>
        <v>0</v>
      </c>
      <c r="G154" s="178" t="e">
        <f t="shared" si="2"/>
        <v>#DIV/0!</v>
      </c>
      <c r="H154" s="178" t="e">
        <f>+F154/D154*100</f>
        <v>#DIV/0!</v>
      </c>
      <c r="I154" s="169"/>
      <c r="J154" s="169"/>
      <c r="K154" s="169"/>
      <c r="L154" s="169"/>
      <c r="M154" s="169"/>
      <c r="N154" s="169"/>
      <c r="O154" s="169"/>
    </row>
    <row r="155" spans="1:15" x14ac:dyDescent="0.2">
      <c r="A155" s="179" t="s">
        <v>251</v>
      </c>
      <c r="B155" s="180" t="s">
        <v>252</v>
      </c>
      <c r="C155" s="178">
        <f>+C156</f>
        <v>0</v>
      </c>
      <c r="D155" s="176"/>
      <c r="E155" s="176"/>
      <c r="F155" s="178">
        <f>+F156</f>
        <v>0</v>
      </c>
      <c r="G155" s="178" t="e">
        <f t="shared" si="2"/>
        <v>#DIV/0!</v>
      </c>
      <c r="H155" s="178"/>
      <c r="I155" s="169"/>
      <c r="J155" s="169"/>
      <c r="K155" s="169"/>
      <c r="L155" s="169"/>
      <c r="M155" s="169"/>
      <c r="N155" s="169"/>
      <c r="O155" s="169"/>
    </row>
    <row r="156" spans="1:15" x14ac:dyDescent="0.2">
      <c r="A156" s="69" t="s">
        <v>253</v>
      </c>
      <c r="B156" s="67" t="s">
        <v>252</v>
      </c>
      <c r="C156" s="64"/>
      <c r="D156" s="176"/>
      <c r="E156" s="176"/>
      <c r="F156" s="64"/>
      <c r="G156" s="174" t="e">
        <f t="shared" si="2"/>
        <v>#DIV/0!</v>
      </c>
      <c r="H156" s="178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9" t="s">
        <v>476</v>
      </c>
      <c r="B157" s="180" t="s">
        <v>477</v>
      </c>
      <c r="C157" s="178">
        <f>+C158</f>
        <v>0</v>
      </c>
      <c r="D157" s="176"/>
      <c r="E157" s="176"/>
      <c r="F157" s="178">
        <f>+F158</f>
        <v>0</v>
      </c>
      <c r="G157" s="178" t="e">
        <f t="shared" si="2"/>
        <v>#DIV/0!</v>
      </c>
      <c r="H157" s="178"/>
      <c r="I157" s="169"/>
      <c r="J157" s="169"/>
      <c r="K157" s="169"/>
      <c r="L157" s="169"/>
      <c r="M157" s="169"/>
      <c r="N157" s="169"/>
      <c r="O157" s="169"/>
    </row>
    <row r="158" spans="1:15" x14ac:dyDescent="0.2">
      <c r="A158" s="69" t="s">
        <v>478</v>
      </c>
      <c r="B158" s="67" t="s">
        <v>477</v>
      </c>
      <c r="C158" s="64"/>
      <c r="D158" s="176"/>
      <c r="E158" s="176"/>
      <c r="F158" s="64"/>
      <c r="G158" s="174" t="e">
        <f>+F158/C158*100</f>
        <v>#DIV/0!</v>
      </c>
      <c r="H158" s="178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9" t="s">
        <v>479</v>
      </c>
      <c r="B159" s="180" t="s">
        <v>480</v>
      </c>
      <c r="C159" s="178">
        <f>+C160</f>
        <v>0</v>
      </c>
      <c r="D159" s="176"/>
      <c r="E159" s="176"/>
      <c r="F159" s="178">
        <f>+F160</f>
        <v>0</v>
      </c>
      <c r="G159" s="178" t="e">
        <f>+F159/C159*100</f>
        <v>#DIV/0!</v>
      </c>
      <c r="H159" s="178"/>
      <c r="I159" s="169"/>
      <c r="J159" s="169"/>
      <c r="K159" s="169"/>
      <c r="L159" s="169"/>
      <c r="M159" s="169"/>
      <c r="N159" s="169"/>
      <c r="O159" s="169"/>
    </row>
    <row r="160" spans="1:15" x14ac:dyDescent="0.2">
      <c r="A160" s="69" t="s">
        <v>481</v>
      </c>
      <c r="B160" s="67" t="s">
        <v>480</v>
      </c>
      <c r="C160" s="64"/>
      <c r="D160" s="176"/>
      <c r="E160" s="176"/>
      <c r="F160" s="64"/>
      <c r="G160" s="174" t="e">
        <f>+F160/C160*100</f>
        <v>#DIV/0!</v>
      </c>
      <c r="H160" s="178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9" t="s">
        <v>482</v>
      </c>
      <c r="B161" s="180" t="s">
        <v>483</v>
      </c>
      <c r="C161" s="178">
        <f>+C162</f>
        <v>0</v>
      </c>
      <c r="D161" s="176"/>
      <c r="E161" s="176"/>
      <c r="F161" s="178">
        <f>+F162</f>
        <v>0</v>
      </c>
      <c r="G161" s="178" t="e">
        <f>+F161/C161*100</f>
        <v>#DIV/0!</v>
      </c>
      <c r="H161" s="178"/>
      <c r="I161" s="169"/>
      <c r="J161" s="169"/>
      <c r="K161" s="169"/>
      <c r="L161" s="169"/>
      <c r="M161" s="169"/>
      <c r="N161" s="169"/>
      <c r="O161" s="169"/>
    </row>
    <row r="162" spans="1:15" x14ac:dyDescent="0.2">
      <c r="A162" s="69" t="s">
        <v>484</v>
      </c>
      <c r="B162" s="67" t="s">
        <v>483</v>
      </c>
      <c r="C162" s="64"/>
      <c r="D162" s="176"/>
      <c r="E162" s="176"/>
      <c r="F162" s="64"/>
      <c r="G162" s="174" t="e">
        <f>+F162/C162*100</f>
        <v>#DIV/0!</v>
      </c>
      <c r="H162" s="178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553</v>
      </c>
    </row>
    <row r="167" spans="1:15" x14ac:dyDescent="0.2">
      <c r="A167" s="32" t="s">
        <v>547</v>
      </c>
    </row>
    <row r="168" spans="1:15" x14ac:dyDescent="0.2">
      <c r="A168" s="32" t="s">
        <v>548</v>
      </c>
    </row>
    <row r="169" spans="1:15" x14ac:dyDescent="0.2">
      <c r="A169" s="32" t="s">
        <v>549</v>
      </c>
    </row>
    <row r="170" spans="1:15" x14ac:dyDescent="0.2">
      <c r="A170" s="32" t="s">
        <v>550</v>
      </c>
    </row>
    <row r="171" spans="1:15" x14ac:dyDescent="0.2">
      <c r="A171" s="32" t="s">
        <v>551</v>
      </c>
    </row>
    <row r="172" spans="1:15" x14ac:dyDescent="0.2">
      <c r="A172" s="32" t="s">
        <v>552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F37" sqref="F37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74" t="s">
        <v>53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73" t="s">
        <v>3</v>
      </c>
      <c r="B7" s="273"/>
      <c r="C7" s="162" t="s">
        <v>566</v>
      </c>
      <c r="D7" s="162" t="s">
        <v>575</v>
      </c>
      <c r="E7" s="162" t="s">
        <v>576</v>
      </c>
      <c r="F7" s="162" t="s">
        <v>577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72">
        <v>1</v>
      </c>
      <c r="B8" s="272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187" t="s">
        <v>29</v>
      </c>
      <c r="B10" s="187" t="s">
        <v>26</v>
      </c>
      <c r="C10" s="188">
        <f>+C11+C13+C15+C17+C23+C25</f>
        <v>794698.25</v>
      </c>
      <c r="D10" s="189">
        <f>+D11+D13+D15+D17+D23+D25</f>
        <v>1890786</v>
      </c>
      <c r="E10" s="189">
        <f>+E11+E13+E15+E17+E23+E25</f>
        <v>1890786</v>
      </c>
      <c r="F10" s="188">
        <f>+F11+F13+F15+F17+F23+F25</f>
        <v>944368.9700000002</v>
      </c>
      <c r="G10" s="188">
        <f>+F10/C10*100</f>
        <v>118.83365415741135</v>
      </c>
      <c r="H10" s="188">
        <f>+F10/E10*100</f>
        <v>49.945841041767821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3" t="s">
        <v>54</v>
      </c>
      <c r="B11" s="184" t="s">
        <v>55</v>
      </c>
      <c r="C11" s="185">
        <f>+C12</f>
        <v>651545.42000000004</v>
      </c>
      <c r="D11" s="186">
        <f t="shared" ref="D11" si="0">+D12</f>
        <v>1448456</v>
      </c>
      <c r="E11" s="186">
        <f t="shared" ref="E11" si="1">+E12</f>
        <v>1448456</v>
      </c>
      <c r="F11" s="185">
        <f t="shared" ref="F11" si="2">+F12</f>
        <v>747005.68</v>
      </c>
      <c r="G11" s="185">
        <f t="shared" ref="G11:G46" si="3">+F11/C11*100</f>
        <v>114.65135922527089</v>
      </c>
      <c r="H11" s="185">
        <f t="shared" ref="H11:H46" si="4">+F11/E11*100</f>
        <v>51.572548976289234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91">
        <v>651545.42000000004</v>
      </c>
      <c r="D12" s="91">
        <v>1448456</v>
      </c>
      <c r="E12" s="91">
        <v>1448456</v>
      </c>
      <c r="F12" s="91">
        <v>747005.68</v>
      </c>
      <c r="G12" s="174">
        <f t="shared" si="3"/>
        <v>114.65135922527089</v>
      </c>
      <c r="H12" s="174">
        <f t="shared" si="4"/>
        <v>51.572548976289234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3" t="s">
        <v>81</v>
      </c>
      <c r="B13" s="184" t="s">
        <v>485</v>
      </c>
      <c r="C13" s="185">
        <f>+C14</f>
        <v>9299.74</v>
      </c>
      <c r="D13" s="186">
        <f t="shared" ref="D13" si="5">+D14</f>
        <v>18960</v>
      </c>
      <c r="E13" s="186">
        <f t="shared" ref="E13" si="6">+E14</f>
        <v>18960</v>
      </c>
      <c r="F13" s="185">
        <f t="shared" ref="F13" si="7">+F14</f>
        <v>11408.93</v>
      </c>
      <c r="G13" s="185">
        <f t="shared" si="3"/>
        <v>122.68009643280351</v>
      </c>
      <c r="H13" s="185">
        <f t="shared" si="4"/>
        <v>60.17368143459916</v>
      </c>
      <c r="I13" s="148"/>
      <c r="J13" s="148"/>
      <c r="K13" s="148"/>
      <c r="L13" s="148"/>
      <c r="M13" s="166"/>
      <c r="N13" s="166"/>
      <c r="O13" s="166"/>
    </row>
    <row r="14" spans="1:15" x14ac:dyDescent="0.2">
      <c r="A14" s="92" t="s">
        <v>83</v>
      </c>
      <c r="B14" s="93" t="s">
        <v>485</v>
      </c>
      <c r="C14" s="91">
        <v>9299.74</v>
      </c>
      <c r="D14" s="94">
        <v>18960</v>
      </c>
      <c r="E14" s="94">
        <v>18960</v>
      </c>
      <c r="F14" s="91">
        <v>11408.93</v>
      </c>
      <c r="G14" s="174">
        <f t="shared" si="3"/>
        <v>122.68009643280351</v>
      </c>
      <c r="H14" s="174">
        <f t="shared" si="4"/>
        <v>60.17368143459916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83" t="s">
        <v>57</v>
      </c>
      <c r="B15" s="184" t="s">
        <v>58</v>
      </c>
      <c r="C15" s="185">
        <f>+C16</f>
        <v>3135.6</v>
      </c>
      <c r="D15" s="186">
        <f t="shared" ref="D15" si="8">+D16</f>
        <v>120000</v>
      </c>
      <c r="E15" s="186">
        <f t="shared" ref="E15" si="9">+E16</f>
        <v>120000</v>
      </c>
      <c r="F15" s="185">
        <f t="shared" ref="F15" si="10">+F16</f>
        <v>5279.04</v>
      </c>
      <c r="G15" s="185">
        <f t="shared" si="3"/>
        <v>168.35820895522389</v>
      </c>
      <c r="H15" s="185">
        <f t="shared" si="4"/>
        <v>4.3991999999999996</v>
      </c>
      <c r="I15" s="148"/>
      <c r="J15" s="148"/>
      <c r="K15" s="148"/>
      <c r="L15" s="148"/>
      <c r="M15" s="166"/>
      <c r="N15" s="166"/>
      <c r="O15" s="166"/>
    </row>
    <row r="16" spans="1:15" x14ac:dyDescent="0.2">
      <c r="A16" s="92" t="s">
        <v>60</v>
      </c>
      <c r="B16" s="93" t="s">
        <v>61</v>
      </c>
      <c r="C16" s="91">
        <v>3135.6</v>
      </c>
      <c r="D16" s="94">
        <v>120000</v>
      </c>
      <c r="E16" s="94">
        <v>120000</v>
      </c>
      <c r="F16" s="91">
        <v>5279.04</v>
      </c>
      <c r="G16" s="174">
        <f t="shared" si="3"/>
        <v>168.35820895522389</v>
      </c>
      <c r="H16" s="174">
        <f t="shared" si="4"/>
        <v>4.3991999999999996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83" t="s">
        <v>62</v>
      </c>
      <c r="B17" s="184" t="s">
        <v>63</v>
      </c>
      <c r="C17" s="185">
        <f>SUM(C18:C22)</f>
        <v>130717.49</v>
      </c>
      <c r="D17" s="186">
        <f>SUM(D18:D22)</f>
        <v>303370</v>
      </c>
      <c r="E17" s="186">
        <f>SUM(E18:E22)</f>
        <v>303370</v>
      </c>
      <c r="F17" s="185">
        <f>SUM(F18:F22)</f>
        <v>180675.32</v>
      </c>
      <c r="G17" s="185">
        <f t="shared" si="3"/>
        <v>138.21816805080942</v>
      </c>
      <c r="H17" s="185">
        <f t="shared" si="4"/>
        <v>59.556093219500937</v>
      </c>
      <c r="I17" s="148"/>
      <c r="J17" s="148"/>
      <c r="K17" s="148"/>
      <c r="L17" s="148"/>
      <c r="M17" s="166"/>
      <c r="N17" s="166"/>
      <c r="O17" s="166"/>
    </row>
    <row r="18" spans="1:15" x14ac:dyDescent="0.2">
      <c r="A18" s="92" t="s">
        <v>64</v>
      </c>
      <c r="B18" s="93" t="s">
        <v>65</v>
      </c>
      <c r="C18" s="91"/>
      <c r="D18" s="94"/>
      <c r="E18" s="94"/>
      <c r="F18" s="91"/>
      <c r="G18" s="174" t="e">
        <f t="shared" si="3"/>
        <v>#DIV/0!</v>
      </c>
      <c r="H18" s="174" t="e">
        <f t="shared" si="4"/>
        <v>#DIV/0!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75</v>
      </c>
      <c r="B19" s="93" t="s">
        <v>76</v>
      </c>
      <c r="C19" s="91">
        <v>130717.49</v>
      </c>
      <c r="D19" s="94">
        <v>303370</v>
      </c>
      <c r="E19" s="94">
        <v>303370</v>
      </c>
      <c r="F19" s="91">
        <v>180675.32</v>
      </c>
      <c r="G19" s="174">
        <f t="shared" si="3"/>
        <v>138.21816805080942</v>
      </c>
      <c r="H19" s="174">
        <f t="shared" si="4"/>
        <v>59.556093219500937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66</v>
      </c>
      <c r="B20" s="93" t="s">
        <v>67</v>
      </c>
      <c r="C20" s="91"/>
      <c r="D20" s="94"/>
      <c r="E20" s="94"/>
      <c r="F20" s="91"/>
      <c r="G20" s="174" t="e">
        <f t="shared" si="3"/>
        <v>#DIV/0!</v>
      </c>
      <c r="H20" s="174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68</v>
      </c>
      <c r="B21" s="93" t="s">
        <v>69</v>
      </c>
      <c r="C21" s="91"/>
      <c r="D21" s="94"/>
      <c r="E21" s="94"/>
      <c r="F21" s="91"/>
      <c r="G21" s="174" t="e">
        <f t="shared" si="3"/>
        <v>#DIV/0!</v>
      </c>
      <c r="H21" s="174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70</v>
      </c>
      <c r="B22" s="93" t="s">
        <v>71</v>
      </c>
      <c r="C22" s="91"/>
      <c r="D22" s="94"/>
      <c r="E22" s="94"/>
      <c r="F22" s="91"/>
      <c r="G22" s="174" t="e">
        <f t="shared" si="3"/>
        <v>#DIV/0!</v>
      </c>
      <c r="H22" s="174" t="e">
        <f t="shared" si="4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83" t="s">
        <v>30</v>
      </c>
      <c r="B23" s="184" t="s">
        <v>486</v>
      </c>
      <c r="C23" s="185">
        <f>+C24</f>
        <v>0</v>
      </c>
      <c r="D23" s="186">
        <f t="shared" ref="D23" si="11">+D24</f>
        <v>0</v>
      </c>
      <c r="E23" s="186">
        <f t="shared" ref="E23" si="12">+E24</f>
        <v>0</v>
      </c>
      <c r="F23" s="185">
        <f t="shared" ref="F23" si="13">+F24</f>
        <v>0</v>
      </c>
      <c r="G23" s="185" t="e">
        <f t="shared" si="3"/>
        <v>#DIV/0!</v>
      </c>
      <c r="H23" s="185" t="e">
        <f t="shared" si="4"/>
        <v>#DIV/0!</v>
      </c>
      <c r="I23" s="148"/>
      <c r="J23" s="148"/>
      <c r="K23" s="148"/>
      <c r="L23" s="148"/>
      <c r="M23" s="166"/>
      <c r="N23" s="166"/>
      <c r="O23" s="166"/>
    </row>
    <row r="24" spans="1:15" x14ac:dyDescent="0.2">
      <c r="A24" s="92" t="s">
        <v>32</v>
      </c>
      <c r="B24" s="93" t="s">
        <v>486</v>
      </c>
      <c r="C24" s="91">
        <v>0</v>
      </c>
      <c r="D24" s="94"/>
      <c r="E24" s="94"/>
      <c r="F24" s="91"/>
      <c r="G24" s="174" t="e">
        <f t="shared" si="3"/>
        <v>#DIV/0!</v>
      </c>
      <c r="H24" s="174" t="e">
        <f t="shared" si="4"/>
        <v>#DIV/0!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83" t="s">
        <v>337</v>
      </c>
      <c r="B25" s="184" t="s">
        <v>487</v>
      </c>
      <c r="C25" s="185">
        <f>+C26</f>
        <v>0</v>
      </c>
      <c r="D25" s="186">
        <f t="shared" ref="D25" si="14">+D26</f>
        <v>0</v>
      </c>
      <c r="E25" s="186">
        <f t="shared" ref="E25" si="15">+E26</f>
        <v>0</v>
      </c>
      <c r="F25" s="185">
        <f t="shared" ref="F25" si="16">+F26</f>
        <v>0</v>
      </c>
      <c r="G25" s="185" t="e">
        <f t="shared" si="3"/>
        <v>#DIV/0!</v>
      </c>
      <c r="H25" s="185" t="e">
        <f t="shared" si="4"/>
        <v>#DIV/0!</v>
      </c>
      <c r="I25" s="148"/>
      <c r="J25" s="148"/>
      <c r="K25" s="148"/>
      <c r="L25" s="148"/>
      <c r="M25" s="166"/>
      <c r="N25" s="166"/>
      <c r="O25" s="166"/>
    </row>
    <row r="26" spans="1:15" x14ac:dyDescent="0.2">
      <c r="A26" s="92" t="s">
        <v>339</v>
      </c>
      <c r="B26" s="93" t="s">
        <v>487</v>
      </c>
      <c r="C26" s="91"/>
      <c r="D26" s="94"/>
      <c r="E26" s="94"/>
      <c r="F26" s="91"/>
      <c r="G26" s="174" t="e">
        <f t="shared" si="3"/>
        <v>#DIV/0!</v>
      </c>
      <c r="H26" s="174" t="e">
        <f t="shared" si="4"/>
        <v>#DIV/0!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87" t="s">
        <v>72</v>
      </c>
      <c r="B27" s="187" t="s">
        <v>26</v>
      </c>
      <c r="C27" s="188">
        <f>+C28+C31+C33+C35+C41+C43+C45</f>
        <v>867446.80000000016</v>
      </c>
      <c r="D27" s="189">
        <f>+D28+D31+D33+D35+D41+D43+D45</f>
        <v>1974056</v>
      </c>
      <c r="E27" s="189">
        <f>+E28+E31+E33+E35+E41+E43+E45</f>
        <v>1974056</v>
      </c>
      <c r="F27" s="188">
        <f>+F28+F31+F33+F35+F41+F43+F45</f>
        <v>995818.89</v>
      </c>
      <c r="G27" s="188">
        <f t="shared" si="3"/>
        <v>114.79884299532834</v>
      </c>
      <c r="H27" s="188">
        <f t="shared" si="4"/>
        <v>50.445321206693229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183" t="s">
        <v>54</v>
      </c>
      <c r="B28" s="184" t="s">
        <v>55</v>
      </c>
      <c r="C28" s="185">
        <f>+C29+C30</f>
        <v>651545.42000000004</v>
      </c>
      <c r="D28" s="186">
        <f>+D29+D30</f>
        <v>1448456</v>
      </c>
      <c r="E28" s="186">
        <f>+E29+E30</f>
        <v>1448456</v>
      </c>
      <c r="F28" s="185">
        <f>+F29+F30</f>
        <v>747005.68</v>
      </c>
      <c r="G28" s="185">
        <f t="shared" si="3"/>
        <v>114.65135922527089</v>
      </c>
      <c r="H28" s="185">
        <f t="shared" si="4"/>
        <v>51.572548976289234</v>
      </c>
      <c r="I28" s="148"/>
      <c r="J28" s="148"/>
      <c r="K28" s="148"/>
      <c r="L28" s="148"/>
      <c r="M28" s="166"/>
      <c r="N28" s="166"/>
      <c r="O28" s="166"/>
    </row>
    <row r="29" spans="1:15" x14ac:dyDescent="0.2">
      <c r="A29" s="92" t="s">
        <v>56</v>
      </c>
      <c r="B29" s="93" t="s">
        <v>55</v>
      </c>
      <c r="C29" s="91">
        <v>651545.42000000004</v>
      </c>
      <c r="D29" s="94">
        <v>1448456</v>
      </c>
      <c r="E29" s="94">
        <v>1448456</v>
      </c>
      <c r="F29" s="91">
        <v>747005.68</v>
      </c>
      <c r="G29" s="174">
        <f t="shared" si="3"/>
        <v>114.65135922527089</v>
      </c>
      <c r="H29" s="174">
        <f t="shared" si="4"/>
        <v>51.572548976289234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73</v>
      </c>
      <c r="B30" s="93" t="s">
        <v>74</v>
      </c>
      <c r="C30" s="91"/>
      <c r="D30" s="94"/>
      <c r="E30" s="94"/>
      <c r="F30" s="91"/>
      <c r="G30" s="174" t="e">
        <f t="shared" si="3"/>
        <v>#DIV/0!</v>
      </c>
      <c r="H30" s="174" t="e">
        <f t="shared" si="4"/>
        <v>#DIV/0!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183" t="s">
        <v>81</v>
      </c>
      <c r="B31" s="184" t="s">
        <v>485</v>
      </c>
      <c r="C31" s="185">
        <f>+C32</f>
        <v>7982.53</v>
      </c>
      <c r="D31" s="186">
        <f t="shared" ref="D31" si="17">+D32</f>
        <v>18960</v>
      </c>
      <c r="E31" s="186">
        <f t="shared" ref="E31" si="18">+E32</f>
        <v>18960</v>
      </c>
      <c r="F31" s="185">
        <f t="shared" ref="F31" si="19">+F32</f>
        <v>11103.87</v>
      </c>
      <c r="G31" s="185">
        <f t="shared" si="3"/>
        <v>139.10213929668916</v>
      </c>
      <c r="H31" s="185">
        <f t="shared" si="4"/>
        <v>58.564715189873418</v>
      </c>
      <c r="I31" s="148"/>
      <c r="J31" s="148"/>
      <c r="K31" s="148"/>
      <c r="L31" s="148"/>
      <c r="M31" s="166"/>
      <c r="N31" s="166"/>
      <c r="O31" s="166"/>
    </row>
    <row r="32" spans="1:15" x14ac:dyDescent="0.2">
      <c r="A32" s="92" t="s">
        <v>83</v>
      </c>
      <c r="B32" s="93" t="s">
        <v>485</v>
      </c>
      <c r="C32" s="91">
        <v>7982.53</v>
      </c>
      <c r="D32" s="94">
        <v>18960</v>
      </c>
      <c r="E32" s="94">
        <v>18960</v>
      </c>
      <c r="F32" s="91">
        <v>11103.87</v>
      </c>
      <c r="G32" s="174">
        <f t="shared" si="3"/>
        <v>139.10213929668916</v>
      </c>
      <c r="H32" s="174">
        <f t="shared" si="4"/>
        <v>58.564715189873418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83" t="s">
        <v>57</v>
      </c>
      <c r="B33" s="184" t="s">
        <v>58</v>
      </c>
      <c r="C33" s="185">
        <f>+C34</f>
        <v>61108.19</v>
      </c>
      <c r="D33" s="186">
        <f t="shared" ref="D33" si="20">+D34</f>
        <v>203270</v>
      </c>
      <c r="E33" s="186">
        <f t="shared" ref="E33" si="21">+E34</f>
        <v>203270</v>
      </c>
      <c r="F33" s="185">
        <f t="shared" ref="F33" si="22">+F34</f>
        <v>93129.23</v>
      </c>
      <c r="G33" s="185">
        <f t="shared" si="3"/>
        <v>152.40057020180109</v>
      </c>
      <c r="H33" s="185">
        <f t="shared" si="4"/>
        <v>45.815531067053669</v>
      </c>
      <c r="I33" s="148"/>
      <c r="J33" s="148"/>
      <c r="K33" s="148"/>
      <c r="L33" s="148"/>
      <c r="M33" s="166"/>
      <c r="N33" s="166"/>
      <c r="O33" s="166"/>
    </row>
    <row r="34" spans="1:15" x14ac:dyDescent="0.2">
      <c r="A34" s="92" t="s">
        <v>60</v>
      </c>
      <c r="B34" s="93" t="s">
        <v>61</v>
      </c>
      <c r="C34" s="91">
        <v>61108.19</v>
      </c>
      <c r="D34" s="94">
        <v>203270</v>
      </c>
      <c r="E34" s="94">
        <v>203270</v>
      </c>
      <c r="F34" s="91">
        <v>93129.23</v>
      </c>
      <c r="G34" s="174">
        <f t="shared" si="3"/>
        <v>152.40057020180109</v>
      </c>
      <c r="H34" s="174">
        <f t="shared" si="4"/>
        <v>45.815531067053669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3" t="s">
        <v>62</v>
      </c>
      <c r="B35" s="184" t="s">
        <v>63</v>
      </c>
      <c r="C35" s="185">
        <f>SUM(C36:C40)</f>
        <v>146810.66</v>
      </c>
      <c r="D35" s="186">
        <f>SUM(D36:D40)</f>
        <v>303370</v>
      </c>
      <c r="E35" s="186">
        <f>SUM(E36:E40)</f>
        <v>303370</v>
      </c>
      <c r="F35" s="185">
        <f>SUM(F36:F40)</f>
        <v>144580.10999999999</v>
      </c>
      <c r="G35" s="185">
        <f t="shared" si="3"/>
        <v>98.480662099060098</v>
      </c>
      <c r="H35" s="185">
        <f t="shared" si="4"/>
        <v>47.658011668919137</v>
      </c>
      <c r="I35" s="148"/>
      <c r="J35" s="148"/>
      <c r="K35" s="148"/>
      <c r="L35" s="148"/>
      <c r="M35" s="166"/>
      <c r="N35" s="166"/>
      <c r="O35" s="166"/>
    </row>
    <row r="36" spans="1:15" x14ac:dyDescent="0.2">
      <c r="A36" s="92" t="s">
        <v>64</v>
      </c>
      <c r="B36" s="93" t="s">
        <v>65</v>
      </c>
      <c r="C36" s="91"/>
      <c r="D36" s="94"/>
      <c r="E36" s="94"/>
      <c r="F36" s="91"/>
      <c r="G36" s="174" t="e">
        <f t="shared" si="3"/>
        <v>#DIV/0!</v>
      </c>
      <c r="H36" s="174" t="e">
        <f t="shared" si="4"/>
        <v>#DIV/0!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75</v>
      </c>
      <c r="B37" s="93" t="s">
        <v>76</v>
      </c>
      <c r="C37" s="91">
        <v>146810.66</v>
      </c>
      <c r="D37" s="94">
        <v>303370</v>
      </c>
      <c r="E37" s="94">
        <v>303370</v>
      </c>
      <c r="F37" s="91">
        <v>144580.10999999999</v>
      </c>
      <c r="G37" s="174">
        <f t="shared" si="3"/>
        <v>98.480662099060098</v>
      </c>
      <c r="H37" s="174">
        <f t="shared" si="4"/>
        <v>47.658011668919137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66</v>
      </c>
      <c r="B38" s="93" t="s">
        <v>67</v>
      </c>
      <c r="C38" s="91"/>
      <c r="D38" s="94"/>
      <c r="E38" s="94"/>
      <c r="F38" s="91"/>
      <c r="G38" s="174" t="e">
        <f t="shared" si="3"/>
        <v>#DIV/0!</v>
      </c>
      <c r="H38" s="174" t="e">
        <f t="shared" si="4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68</v>
      </c>
      <c r="B39" s="93" t="s">
        <v>69</v>
      </c>
      <c r="C39" s="91"/>
      <c r="D39" s="94"/>
      <c r="E39" s="94"/>
      <c r="F39" s="91"/>
      <c r="G39" s="174" t="e">
        <f t="shared" si="3"/>
        <v>#DIV/0!</v>
      </c>
      <c r="H39" s="174" t="e">
        <f t="shared" si="4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70</v>
      </c>
      <c r="B40" s="93" t="s">
        <v>71</v>
      </c>
      <c r="C40" s="91"/>
      <c r="D40" s="94"/>
      <c r="E40" s="94"/>
      <c r="F40" s="91"/>
      <c r="G40" s="174" t="e">
        <f t="shared" si="3"/>
        <v>#DIV/0!</v>
      </c>
      <c r="H40" s="174" t="e">
        <f t="shared" si="4"/>
        <v>#DIV/0!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183" t="s">
        <v>30</v>
      </c>
      <c r="B41" s="184" t="s">
        <v>486</v>
      </c>
      <c r="C41" s="185">
        <f>+C42</f>
        <v>0</v>
      </c>
      <c r="D41" s="186">
        <f t="shared" ref="D41" si="23">+D42</f>
        <v>0</v>
      </c>
      <c r="E41" s="186">
        <f t="shared" ref="E41" si="24">+E42</f>
        <v>0</v>
      </c>
      <c r="F41" s="185">
        <f t="shared" ref="F41" si="25">+F42</f>
        <v>0</v>
      </c>
      <c r="G41" s="185" t="e">
        <f t="shared" si="3"/>
        <v>#DIV/0!</v>
      </c>
      <c r="H41" s="185" t="e">
        <f t="shared" si="4"/>
        <v>#DIV/0!</v>
      </c>
      <c r="I41" s="148"/>
      <c r="J41" s="148"/>
      <c r="K41" s="148"/>
      <c r="L41" s="148"/>
      <c r="M41" s="166"/>
      <c r="N41" s="166"/>
      <c r="O41" s="166"/>
    </row>
    <row r="42" spans="1:15" x14ac:dyDescent="0.2">
      <c r="A42" s="92" t="s">
        <v>32</v>
      </c>
      <c r="B42" s="93" t="s">
        <v>486</v>
      </c>
      <c r="C42" s="91">
        <v>0</v>
      </c>
      <c r="D42" s="94"/>
      <c r="E42" s="94"/>
      <c r="F42" s="91"/>
      <c r="G42" s="174" t="e">
        <f t="shared" si="3"/>
        <v>#DIV/0!</v>
      </c>
      <c r="H42" s="174" t="e">
        <f t="shared" si="4"/>
        <v>#DIV/0!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83" t="s">
        <v>337</v>
      </c>
      <c r="B43" s="184" t="s">
        <v>487</v>
      </c>
      <c r="C43" s="185">
        <f>+C44</f>
        <v>0</v>
      </c>
      <c r="D43" s="186">
        <f t="shared" ref="D43" si="26">+D44</f>
        <v>0</v>
      </c>
      <c r="E43" s="186">
        <f t="shared" ref="E43" si="27">+E44</f>
        <v>0</v>
      </c>
      <c r="F43" s="185">
        <f t="shared" ref="F43" si="28">+F44</f>
        <v>0</v>
      </c>
      <c r="G43" s="185" t="e">
        <f t="shared" si="3"/>
        <v>#DIV/0!</v>
      </c>
      <c r="H43" s="185" t="e">
        <f t="shared" si="4"/>
        <v>#DIV/0!</v>
      </c>
      <c r="I43" s="148"/>
      <c r="J43" s="148"/>
      <c r="K43" s="148"/>
      <c r="L43" s="148"/>
      <c r="M43" s="166"/>
      <c r="N43" s="166"/>
      <c r="O43" s="166"/>
    </row>
    <row r="44" spans="1:15" x14ac:dyDescent="0.2">
      <c r="A44" s="92" t="s">
        <v>339</v>
      </c>
      <c r="B44" s="93" t="s">
        <v>487</v>
      </c>
      <c r="C44" s="91"/>
      <c r="D44" s="94"/>
      <c r="E44" s="94"/>
      <c r="F44" s="91"/>
      <c r="G44" s="174" t="e">
        <f t="shared" si="3"/>
        <v>#DIV/0!</v>
      </c>
      <c r="H44" s="174" t="e">
        <f t="shared" si="4"/>
        <v>#DIV/0!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83" t="s">
        <v>77</v>
      </c>
      <c r="B45" s="184" t="s">
        <v>78</v>
      </c>
      <c r="C45" s="185">
        <f>+C46</f>
        <v>0</v>
      </c>
      <c r="D45" s="186">
        <f t="shared" ref="D45:F45" si="29">+D46</f>
        <v>0</v>
      </c>
      <c r="E45" s="186">
        <f t="shared" si="29"/>
        <v>0</v>
      </c>
      <c r="F45" s="185">
        <f t="shared" si="29"/>
        <v>0</v>
      </c>
      <c r="G45" s="185" t="e">
        <f t="shared" si="3"/>
        <v>#DIV/0!</v>
      </c>
      <c r="H45" s="185" t="e">
        <f t="shared" si="4"/>
        <v>#DIV/0!</v>
      </c>
      <c r="I45" s="148"/>
      <c r="J45" s="148"/>
      <c r="K45" s="148"/>
      <c r="L45" s="148"/>
      <c r="M45" s="166"/>
      <c r="N45" s="166"/>
      <c r="O45" s="166"/>
    </row>
    <row r="46" spans="1:15" x14ac:dyDescent="0.2">
      <c r="A46" s="92" t="s">
        <v>79</v>
      </c>
      <c r="B46" s="93" t="s">
        <v>78</v>
      </c>
      <c r="C46" s="91"/>
      <c r="D46" s="91"/>
      <c r="E46" s="94"/>
      <c r="F46" s="91"/>
      <c r="G46" s="174" t="e">
        <f t="shared" si="3"/>
        <v>#DIV/0!</v>
      </c>
      <c r="H46" s="174" t="e">
        <f t="shared" si="4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F14" sqref="F14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74" t="s">
        <v>488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73" t="s">
        <v>3</v>
      </c>
      <c r="B7" s="273"/>
      <c r="C7" s="162" t="s">
        <v>566</v>
      </c>
      <c r="D7" s="162" t="s">
        <v>575</v>
      </c>
      <c r="E7" s="162" t="s">
        <v>576</v>
      </c>
      <c r="F7" s="162" t="s">
        <v>577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72">
        <v>1</v>
      </c>
      <c r="B8" s="272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563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5"/>
      <c r="N9" s="165"/>
      <c r="O9" s="165"/>
    </row>
    <row r="10" spans="1:15" x14ac:dyDescent="0.2">
      <c r="A10" s="198"/>
      <c r="B10" s="203" t="s">
        <v>255</v>
      </c>
      <c r="C10" s="197">
        <f>+C11+C13</f>
        <v>867446.8</v>
      </c>
      <c r="D10" s="197">
        <f>+D11+D13</f>
        <v>1974056</v>
      </c>
      <c r="E10" s="197">
        <f>+E11+E13</f>
        <v>1974056</v>
      </c>
      <c r="F10" s="197">
        <f>+F11+F13</f>
        <v>995818.89</v>
      </c>
      <c r="G10" s="188">
        <f>+F10/C10*100</f>
        <v>114.79884299532837</v>
      </c>
      <c r="H10" s="188">
        <f>+F10/E10*100</f>
        <v>50.445321206693229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3" t="s">
        <v>489</v>
      </c>
      <c r="B11" s="184" t="s">
        <v>490</v>
      </c>
      <c r="C11" s="185">
        <f>+C12</f>
        <v>0</v>
      </c>
      <c r="D11" s="186">
        <f t="shared" ref="D11:F11" si="0">+D12</f>
        <v>0</v>
      </c>
      <c r="E11" s="186">
        <f t="shared" si="0"/>
        <v>0</v>
      </c>
      <c r="F11" s="185">
        <f t="shared" si="0"/>
        <v>0</v>
      </c>
      <c r="G11" s="185" t="e">
        <f t="shared" ref="G11:G14" si="1">+F11/C11*100</f>
        <v>#DIV/0!</v>
      </c>
      <c r="H11" s="185" t="e">
        <f t="shared" ref="H11:H14" si="2">+F11/E11*100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491</v>
      </c>
      <c r="B12" s="122" t="s">
        <v>492</v>
      </c>
      <c r="C12" s="117"/>
      <c r="D12" s="118"/>
      <c r="E12" s="118"/>
      <c r="F12" s="117"/>
      <c r="G12" s="174" t="e">
        <f t="shared" si="1"/>
        <v>#DIV/0!</v>
      </c>
      <c r="H12" s="174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3" t="s">
        <v>493</v>
      </c>
      <c r="B13" s="184" t="s">
        <v>494</v>
      </c>
      <c r="C13" s="185">
        <f>+C14</f>
        <v>867446.8</v>
      </c>
      <c r="D13" s="186">
        <f t="shared" ref="D13" si="3">+D14</f>
        <v>1974056</v>
      </c>
      <c r="E13" s="186">
        <f t="shared" ref="E13" si="4">+E14</f>
        <v>1974056</v>
      </c>
      <c r="F13" s="185">
        <f t="shared" ref="F13" si="5">+F14</f>
        <v>995818.89</v>
      </c>
      <c r="G13" s="185">
        <f t="shared" si="1"/>
        <v>114.79884299532837</v>
      </c>
      <c r="H13" s="185">
        <f t="shared" si="2"/>
        <v>50.445321206693229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495</v>
      </c>
      <c r="B14" s="156" t="s">
        <v>496</v>
      </c>
      <c r="C14" s="117">
        <v>867446.8</v>
      </c>
      <c r="D14" s="118">
        <v>1974056</v>
      </c>
      <c r="E14" s="118">
        <v>1974056</v>
      </c>
      <c r="F14" s="117">
        <v>995818.89</v>
      </c>
      <c r="G14" s="174">
        <f t="shared" si="1"/>
        <v>114.79884299532837</v>
      </c>
      <c r="H14" s="174">
        <f t="shared" si="2"/>
        <v>50.445321206693229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74" t="s">
        <v>254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73" t="s">
        <v>3</v>
      </c>
      <c r="B7" s="273"/>
      <c r="C7" s="162" t="s">
        <v>566</v>
      </c>
      <c r="D7" s="162" t="s">
        <v>575</v>
      </c>
      <c r="E7" s="162" t="s">
        <v>576</v>
      </c>
      <c r="F7" s="162" t="s">
        <v>577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72">
        <v>1</v>
      </c>
      <c r="B8" s="272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1" t="s">
        <v>77</v>
      </c>
      <c r="B10" s="212" t="s">
        <v>258</v>
      </c>
      <c r="C10" s="190">
        <f>+C11+C14</f>
        <v>0</v>
      </c>
      <c r="D10" s="191">
        <f>+D11+D14</f>
        <v>0</v>
      </c>
      <c r="E10" s="191">
        <f>+E11+E14</f>
        <v>0</v>
      </c>
      <c r="F10" s="190">
        <f>+F11+F14</f>
        <v>0</v>
      </c>
      <c r="G10" s="213" t="e">
        <f t="shared" ref="G10" si="0">+F10/C10*100</f>
        <v>#DIV/0!</v>
      </c>
      <c r="H10" s="213" t="e">
        <f t="shared" ref="H10" si="1">+F10/E10*100</f>
        <v>#DIV/0!</v>
      </c>
      <c r="I10" s="148"/>
      <c r="J10" s="148"/>
      <c r="K10" s="148"/>
      <c r="L10" s="148"/>
      <c r="M10" s="166"/>
      <c r="N10" s="166"/>
      <c r="O10" s="166"/>
    </row>
    <row r="11" spans="1:15" x14ac:dyDescent="0.2">
      <c r="A11" s="205" t="s">
        <v>79</v>
      </c>
      <c r="B11" s="206" t="s">
        <v>497</v>
      </c>
      <c r="C11" s="209">
        <f>+C12</f>
        <v>0</v>
      </c>
      <c r="D11" s="217"/>
      <c r="E11" s="217"/>
      <c r="F11" s="209">
        <f>+F12</f>
        <v>0</v>
      </c>
      <c r="G11" s="209" t="e">
        <f t="shared" ref="G11:G36" si="2">+F11/C11*100</f>
        <v>#DIV/0!</v>
      </c>
      <c r="H11" s="209" t="e">
        <f t="shared" ref="H11:H36" si="3">+F11/E11*100</f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204" t="s">
        <v>498</v>
      </c>
      <c r="B12" s="180" t="s">
        <v>499</v>
      </c>
      <c r="C12" s="207">
        <f>+C13</f>
        <v>0</v>
      </c>
      <c r="D12" s="208"/>
      <c r="E12" s="208"/>
      <c r="F12" s="207">
        <f t="shared" ref="F12" si="4">+F13</f>
        <v>0</v>
      </c>
      <c r="G12" s="178" t="e">
        <f t="shared" si="2"/>
        <v>#DIV/0!</v>
      </c>
      <c r="H12" s="178" t="e">
        <f t="shared" si="3"/>
        <v>#DIV/0!</v>
      </c>
      <c r="I12" s="154"/>
      <c r="J12" s="154"/>
      <c r="K12" s="154"/>
      <c r="L12" s="154"/>
      <c r="M12" s="169"/>
      <c r="N12" s="169"/>
      <c r="O12" s="169"/>
    </row>
    <row r="13" spans="1:15" ht="25.5" x14ac:dyDescent="0.2">
      <c r="A13" s="141" t="s">
        <v>500</v>
      </c>
      <c r="B13" s="138" t="s">
        <v>501</v>
      </c>
      <c r="C13" s="135"/>
      <c r="D13" s="208"/>
      <c r="E13" s="208"/>
      <c r="F13" s="174"/>
      <c r="G13" s="174" t="e">
        <f t="shared" si="2"/>
        <v>#DIV/0!</v>
      </c>
      <c r="H13" s="174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05" t="s">
        <v>502</v>
      </c>
      <c r="B14" s="206" t="s">
        <v>503</v>
      </c>
      <c r="C14" s="209">
        <f>+C15</f>
        <v>0</v>
      </c>
      <c r="D14" s="217"/>
      <c r="E14" s="217"/>
      <c r="F14" s="209">
        <f>+F15</f>
        <v>0</v>
      </c>
      <c r="G14" s="209" t="e">
        <f t="shared" si="2"/>
        <v>#DIV/0!</v>
      </c>
      <c r="H14" s="209" t="e">
        <f t="shared" si="3"/>
        <v>#DIV/0!</v>
      </c>
      <c r="I14" s="154"/>
      <c r="J14" s="154"/>
      <c r="K14" s="154"/>
      <c r="L14" s="154"/>
      <c r="M14" s="169"/>
      <c r="N14" s="169"/>
      <c r="O14" s="169"/>
    </row>
    <row r="15" spans="1:15" ht="25.5" x14ac:dyDescent="0.2">
      <c r="A15" s="204" t="s">
        <v>504</v>
      </c>
      <c r="B15" s="180" t="s">
        <v>505</v>
      </c>
      <c r="C15" s="207">
        <f>+C16</f>
        <v>0</v>
      </c>
      <c r="D15" s="208"/>
      <c r="E15" s="208"/>
      <c r="F15" s="207">
        <f t="shared" ref="F15" si="5">+F16</f>
        <v>0</v>
      </c>
      <c r="G15" s="178" t="e">
        <f t="shared" si="2"/>
        <v>#DIV/0!</v>
      </c>
      <c r="H15" s="178" t="e">
        <f t="shared" si="3"/>
        <v>#DIV/0!</v>
      </c>
      <c r="I15" s="154"/>
      <c r="J15" s="154"/>
      <c r="K15" s="154"/>
      <c r="L15" s="154"/>
      <c r="M15" s="169"/>
      <c r="N15" s="169"/>
      <c r="O15" s="169"/>
    </row>
    <row r="16" spans="1:15" ht="25.5" x14ac:dyDescent="0.2">
      <c r="A16" s="141" t="s">
        <v>506</v>
      </c>
      <c r="B16" s="138" t="s">
        <v>507</v>
      </c>
      <c r="C16" s="135"/>
      <c r="D16" s="208"/>
      <c r="E16" s="208"/>
      <c r="F16" s="174"/>
      <c r="G16" s="174" t="e">
        <f t="shared" si="2"/>
        <v>#DIV/0!</v>
      </c>
      <c r="H16" s="174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11" t="s">
        <v>62</v>
      </c>
      <c r="B17" s="212" t="s">
        <v>509</v>
      </c>
      <c r="C17" s="190">
        <f>+C18+C27+C32</f>
        <v>0</v>
      </c>
      <c r="D17" s="191">
        <f>+D18+D27+D32</f>
        <v>0</v>
      </c>
      <c r="E17" s="191">
        <f>+E18+E27+E32</f>
        <v>0</v>
      </c>
      <c r="F17" s="190">
        <f>+F18+F27+F32</f>
        <v>0</v>
      </c>
      <c r="G17" s="213" t="e">
        <f t="shared" si="2"/>
        <v>#DIV/0!</v>
      </c>
      <c r="H17" s="213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05" t="s">
        <v>64</v>
      </c>
      <c r="B18" s="206" t="s">
        <v>510</v>
      </c>
      <c r="C18" s="214">
        <f>+C19+C22+C24</f>
        <v>0</v>
      </c>
      <c r="D18" s="217"/>
      <c r="E18" s="217"/>
      <c r="F18" s="214">
        <f>+F19+F22+F24</f>
        <v>0</v>
      </c>
      <c r="G18" s="209" t="e">
        <f t="shared" si="2"/>
        <v>#DIV/0!</v>
      </c>
      <c r="H18" s="209" t="e">
        <f t="shared" si="3"/>
        <v>#DIV/0!</v>
      </c>
      <c r="I18" s="154"/>
      <c r="J18" s="154"/>
      <c r="K18" s="154"/>
      <c r="L18" s="154"/>
      <c r="M18" s="169"/>
      <c r="N18" s="169"/>
      <c r="O18" s="169"/>
    </row>
    <row r="19" spans="1:15" ht="25.5" x14ac:dyDescent="0.2">
      <c r="A19" s="204">
        <v>512</v>
      </c>
      <c r="B19" s="180" t="s">
        <v>555</v>
      </c>
      <c r="C19" s="207">
        <f>+C20+C21</f>
        <v>0</v>
      </c>
      <c r="D19" s="208"/>
      <c r="E19" s="208"/>
      <c r="F19" s="207">
        <f>+F20+F21</f>
        <v>0</v>
      </c>
      <c r="G19" s="207" t="e">
        <f t="shared" ref="G19:G26" si="6">+F19/C19*100</f>
        <v>#DIV/0!</v>
      </c>
      <c r="H19" s="207" t="e">
        <f t="shared" ref="H19:H26" si="7">+F19/E19*100</f>
        <v>#DIV/0!</v>
      </c>
      <c r="I19" s="154"/>
      <c r="J19" s="154"/>
      <c r="K19" s="154"/>
      <c r="L19" s="154"/>
      <c r="M19" s="169"/>
      <c r="N19" s="169"/>
      <c r="O19" s="169"/>
    </row>
    <row r="20" spans="1:15" ht="25.5" x14ac:dyDescent="0.2">
      <c r="A20" s="172">
        <v>5121</v>
      </c>
      <c r="B20" s="170" t="s">
        <v>556</v>
      </c>
      <c r="C20" s="173"/>
      <c r="D20" s="208"/>
      <c r="E20" s="208"/>
      <c r="F20" s="174"/>
      <c r="G20" s="174" t="e">
        <f t="shared" si="6"/>
        <v>#DIV/0!</v>
      </c>
      <c r="H20" s="174" t="e">
        <f t="shared" si="7"/>
        <v>#DIV/0!</v>
      </c>
      <c r="I20" s="154"/>
      <c r="J20" s="154"/>
      <c r="K20" s="154"/>
      <c r="L20" s="154"/>
      <c r="M20" s="169"/>
      <c r="N20" s="169"/>
      <c r="O20" s="169"/>
    </row>
    <row r="21" spans="1:15" ht="25.5" x14ac:dyDescent="0.2">
      <c r="A21" s="172">
        <v>5122</v>
      </c>
      <c r="B21" s="170" t="s">
        <v>557</v>
      </c>
      <c r="C21" s="173"/>
      <c r="D21" s="208"/>
      <c r="E21" s="208"/>
      <c r="F21" s="174"/>
      <c r="G21" s="174" t="e">
        <f t="shared" si="6"/>
        <v>#DIV/0!</v>
      </c>
      <c r="H21" s="174" t="e">
        <f t="shared" si="7"/>
        <v>#DIV/0!</v>
      </c>
      <c r="I21" s="154"/>
      <c r="J21" s="154"/>
      <c r="K21" s="154"/>
      <c r="L21" s="154"/>
      <c r="M21" s="169"/>
      <c r="N21" s="169"/>
      <c r="O21" s="169"/>
    </row>
    <row r="22" spans="1:15" x14ac:dyDescent="0.2">
      <c r="A22" s="204">
        <v>514</v>
      </c>
      <c r="B22" s="180" t="s">
        <v>558</v>
      </c>
      <c r="C22" s="207">
        <f>+C23</f>
        <v>0</v>
      </c>
      <c r="D22" s="208"/>
      <c r="E22" s="208"/>
      <c r="F22" s="207">
        <f t="shared" ref="F22" si="8">+F23</f>
        <v>0</v>
      </c>
      <c r="G22" s="207" t="e">
        <f t="shared" si="6"/>
        <v>#DIV/0!</v>
      </c>
      <c r="H22" s="207" t="e">
        <f t="shared" si="7"/>
        <v>#DIV/0!</v>
      </c>
      <c r="I22" s="154"/>
      <c r="J22" s="154"/>
      <c r="K22" s="154"/>
      <c r="L22" s="154"/>
      <c r="M22" s="169"/>
      <c r="N22" s="169"/>
      <c r="O22" s="169"/>
    </row>
    <row r="23" spans="1:15" x14ac:dyDescent="0.2">
      <c r="A23" s="172">
        <v>5141</v>
      </c>
      <c r="B23" s="170" t="s">
        <v>559</v>
      </c>
      <c r="C23" s="173"/>
      <c r="D23" s="208"/>
      <c r="E23" s="208"/>
      <c r="F23" s="174"/>
      <c r="G23" s="174" t="e">
        <f t="shared" si="6"/>
        <v>#DIV/0!</v>
      </c>
      <c r="H23" s="174" t="e">
        <f t="shared" si="7"/>
        <v>#DIV/0!</v>
      </c>
      <c r="I23" s="154"/>
      <c r="J23" s="154"/>
      <c r="K23" s="154"/>
      <c r="L23" s="154"/>
      <c r="M23" s="169"/>
      <c r="N23" s="169"/>
      <c r="O23" s="169"/>
    </row>
    <row r="24" spans="1:15" x14ac:dyDescent="0.2">
      <c r="A24" s="204">
        <v>518</v>
      </c>
      <c r="B24" s="180" t="s">
        <v>560</v>
      </c>
      <c r="C24" s="207">
        <f>+C25+C26</f>
        <v>0</v>
      </c>
      <c r="D24" s="208"/>
      <c r="E24" s="208"/>
      <c r="F24" s="207">
        <f>+F25+F26</f>
        <v>0</v>
      </c>
      <c r="G24" s="207" t="e">
        <f t="shared" si="6"/>
        <v>#DIV/0!</v>
      </c>
      <c r="H24" s="207" t="e">
        <f t="shared" si="7"/>
        <v>#DIV/0!</v>
      </c>
      <c r="I24" s="154"/>
      <c r="J24" s="154"/>
      <c r="K24" s="154"/>
      <c r="L24" s="154"/>
      <c r="M24" s="169"/>
      <c r="N24" s="169"/>
      <c r="O24" s="169"/>
    </row>
    <row r="25" spans="1:15" ht="25.5" x14ac:dyDescent="0.2">
      <c r="A25" s="172">
        <v>5181</v>
      </c>
      <c r="B25" s="170" t="s">
        <v>561</v>
      </c>
      <c r="C25" s="173"/>
      <c r="D25" s="208"/>
      <c r="E25" s="208"/>
      <c r="F25" s="174"/>
      <c r="G25" s="174" t="e">
        <f t="shared" si="6"/>
        <v>#DIV/0!</v>
      </c>
      <c r="H25" s="174" t="e">
        <f t="shared" si="7"/>
        <v>#DIV/0!</v>
      </c>
      <c r="I25" s="154"/>
      <c r="J25" s="154"/>
      <c r="K25" s="154"/>
      <c r="L25" s="154"/>
      <c r="M25" s="169"/>
      <c r="N25" s="169"/>
      <c r="O25" s="169"/>
    </row>
    <row r="26" spans="1:15" x14ac:dyDescent="0.2">
      <c r="A26" s="172">
        <v>5183</v>
      </c>
      <c r="B26" s="170" t="s">
        <v>562</v>
      </c>
      <c r="C26" s="173"/>
      <c r="D26" s="208"/>
      <c r="E26" s="208"/>
      <c r="F26" s="174"/>
      <c r="G26" s="174" t="e">
        <f t="shared" si="6"/>
        <v>#DIV/0!</v>
      </c>
      <c r="H26" s="174" t="e">
        <f t="shared" si="7"/>
        <v>#DIV/0!</v>
      </c>
      <c r="I26" s="154"/>
      <c r="J26" s="154"/>
      <c r="K26" s="154"/>
      <c r="L26" s="154"/>
      <c r="M26" s="169"/>
      <c r="N26" s="169"/>
      <c r="O26" s="169"/>
    </row>
    <row r="27" spans="1:15" x14ac:dyDescent="0.2">
      <c r="A27" s="205" t="s">
        <v>511</v>
      </c>
      <c r="B27" s="206" t="s">
        <v>512</v>
      </c>
      <c r="C27" s="214">
        <f>+C28+C30</f>
        <v>0</v>
      </c>
      <c r="D27" s="217"/>
      <c r="E27" s="217"/>
      <c r="F27" s="214">
        <f>+F28+F30</f>
        <v>0</v>
      </c>
      <c r="G27" s="209" t="e">
        <f t="shared" si="2"/>
        <v>#DIV/0!</v>
      </c>
      <c r="H27" s="209" t="e">
        <f t="shared" si="3"/>
        <v>#DIV/0!</v>
      </c>
      <c r="I27" s="154"/>
      <c r="J27" s="154"/>
      <c r="K27" s="154"/>
      <c r="L27" s="154"/>
      <c r="M27" s="169"/>
      <c r="N27" s="169"/>
      <c r="O27" s="169"/>
    </row>
    <row r="28" spans="1:15" ht="25.5" x14ac:dyDescent="0.2">
      <c r="A28" s="204" t="s">
        <v>513</v>
      </c>
      <c r="B28" s="180" t="s">
        <v>514</v>
      </c>
      <c r="C28" s="207">
        <f>+C29</f>
        <v>0</v>
      </c>
      <c r="D28" s="208"/>
      <c r="E28" s="208"/>
      <c r="F28" s="207">
        <f t="shared" ref="F28" si="9">+F29</f>
        <v>0</v>
      </c>
      <c r="G28" s="178" t="e">
        <f t="shared" si="2"/>
        <v>#DIV/0!</v>
      </c>
      <c r="H28" s="178" t="e">
        <f t="shared" si="3"/>
        <v>#DIV/0!</v>
      </c>
      <c r="I28" s="154"/>
      <c r="J28" s="154"/>
      <c r="K28" s="154"/>
      <c r="L28" s="154"/>
      <c r="M28" s="169"/>
      <c r="N28" s="169"/>
      <c r="O28" s="169"/>
    </row>
    <row r="29" spans="1:15" ht="25.5" x14ac:dyDescent="0.2">
      <c r="A29" s="141" t="s">
        <v>515</v>
      </c>
      <c r="B29" s="138" t="s">
        <v>514</v>
      </c>
      <c r="C29" s="142"/>
      <c r="D29" s="208"/>
      <c r="E29" s="208"/>
      <c r="F29" s="174"/>
      <c r="G29" s="174" t="e">
        <f t="shared" si="2"/>
        <v>#DIV/0!</v>
      </c>
      <c r="H29" s="174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4" t="s">
        <v>516</v>
      </c>
      <c r="B30" s="180" t="s">
        <v>517</v>
      </c>
      <c r="C30" s="207">
        <f>+C31</f>
        <v>0</v>
      </c>
      <c r="D30" s="208"/>
      <c r="E30" s="208"/>
      <c r="F30" s="207">
        <f t="shared" ref="F30" si="10">+F31</f>
        <v>0</v>
      </c>
      <c r="G30" s="178" t="e">
        <f t="shared" si="2"/>
        <v>#DIV/0!</v>
      </c>
      <c r="H30" s="178" t="e">
        <f t="shared" si="3"/>
        <v>#DIV/0!</v>
      </c>
      <c r="I30" s="154"/>
      <c r="J30" s="154"/>
      <c r="K30" s="154"/>
      <c r="L30" s="154"/>
      <c r="M30" s="169"/>
      <c r="N30" s="169"/>
      <c r="O30" s="169"/>
    </row>
    <row r="31" spans="1:15" ht="25.5" x14ac:dyDescent="0.2">
      <c r="A31" s="141" t="s">
        <v>518</v>
      </c>
      <c r="B31" s="138" t="s">
        <v>519</v>
      </c>
      <c r="C31" s="135"/>
      <c r="D31" s="208"/>
      <c r="E31" s="208"/>
      <c r="F31" s="174"/>
      <c r="G31" s="174" t="e">
        <f t="shared" si="2"/>
        <v>#DIV/0!</v>
      </c>
      <c r="H31" s="174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05" t="s">
        <v>520</v>
      </c>
      <c r="B32" s="206" t="s">
        <v>521</v>
      </c>
      <c r="C32" s="209">
        <f>+C33+C35</f>
        <v>0</v>
      </c>
      <c r="D32" s="217"/>
      <c r="E32" s="217"/>
      <c r="F32" s="209">
        <f>+F33+F35</f>
        <v>0</v>
      </c>
      <c r="G32" s="209" t="e">
        <f>+F32/C32*100</f>
        <v>#DIV/0!</v>
      </c>
      <c r="H32" s="209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4" t="s">
        <v>522</v>
      </c>
      <c r="B33" s="180" t="s">
        <v>523</v>
      </c>
      <c r="C33" s="207">
        <f>+C34</f>
        <v>0</v>
      </c>
      <c r="D33" s="208"/>
      <c r="E33" s="208"/>
      <c r="F33" s="207">
        <f t="shared" ref="F33" si="11">+F34</f>
        <v>0</v>
      </c>
      <c r="G33" s="178" t="e">
        <f t="shared" si="2"/>
        <v>#DIV/0!</v>
      </c>
      <c r="H33" s="178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524</v>
      </c>
      <c r="B34" s="138" t="s">
        <v>525</v>
      </c>
      <c r="C34" s="135"/>
      <c r="D34" s="208"/>
      <c r="E34" s="208"/>
      <c r="F34" s="174"/>
      <c r="G34" s="174" t="e">
        <f t="shared" si="2"/>
        <v>#DIV/0!</v>
      </c>
      <c r="H34" s="174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4" t="s">
        <v>526</v>
      </c>
      <c r="B35" s="180" t="s">
        <v>527</v>
      </c>
      <c r="C35" s="207">
        <f>+C36</f>
        <v>0</v>
      </c>
      <c r="D35" s="208"/>
      <c r="E35" s="208"/>
      <c r="F35" s="207">
        <f t="shared" ref="F35" si="12">+F36</f>
        <v>0</v>
      </c>
      <c r="G35" s="207" t="e">
        <f t="shared" si="2"/>
        <v>#DIV/0!</v>
      </c>
      <c r="H35" s="207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528</v>
      </c>
      <c r="B36" s="138" t="s">
        <v>529</v>
      </c>
      <c r="C36" s="135"/>
      <c r="D36" s="208"/>
      <c r="E36" s="208"/>
      <c r="F36" s="174"/>
      <c r="G36" s="174" t="e">
        <f t="shared" si="2"/>
        <v>#DIV/0!</v>
      </c>
      <c r="H36" s="174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C7" sqref="C7:F7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74" t="s">
        <v>259</v>
      </c>
      <c r="B5" s="274"/>
      <c r="C5" s="274"/>
      <c r="D5" s="274"/>
      <c r="E5" s="274"/>
      <c r="F5" s="274"/>
      <c r="G5" s="274"/>
      <c r="H5" s="274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73" t="s">
        <v>3</v>
      </c>
      <c r="B7" s="273"/>
      <c r="C7" s="162" t="s">
        <v>566</v>
      </c>
      <c r="D7" s="162" t="s">
        <v>575</v>
      </c>
      <c r="E7" s="162" t="s">
        <v>576</v>
      </c>
      <c r="F7" s="162" t="s">
        <v>577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72">
        <v>1</v>
      </c>
      <c r="B8" s="272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05" t="s">
        <v>257</v>
      </c>
      <c r="B10" s="206" t="s">
        <v>26</v>
      </c>
      <c r="C10" s="209">
        <f t="shared" ref="C10:F11" si="0">+C11</f>
        <v>0</v>
      </c>
      <c r="D10" s="210">
        <f t="shared" si="0"/>
        <v>0</v>
      </c>
      <c r="E10" s="210">
        <f t="shared" si="0"/>
        <v>0</v>
      </c>
      <c r="F10" s="209">
        <f t="shared" si="0"/>
        <v>0</v>
      </c>
      <c r="G10" s="209" t="e">
        <f t="shared" ref="G10:G19" si="1">+F10/C10*100</f>
        <v>#DIV/0!</v>
      </c>
      <c r="H10" s="209" t="e">
        <f t="shared" ref="H10:H19" si="2">+F10/E10*100</f>
        <v>#DIV/0!</v>
      </c>
      <c r="I10" s="154"/>
      <c r="J10" s="154"/>
      <c r="K10" s="154"/>
      <c r="L10" s="154"/>
      <c r="M10" s="169"/>
      <c r="N10" s="169"/>
      <c r="O10" s="169"/>
    </row>
    <row r="11" spans="1:15" x14ac:dyDescent="0.2">
      <c r="A11" s="204" t="s">
        <v>57</v>
      </c>
      <c r="B11" s="180" t="s">
        <v>58</v>
      </c>
      <c r="C11" s="207">
        <f t="shared" si="0"/>
        <v>0</v>
      </c>
      <c r="D11" s="208">
        <f t="shared" si="0"/>
        <v>0</v>
      </c>
      <c r="E11" s="208">
        <f t="shared" si="0"/>
        <v>0</v>
      </c>
      <c r="F11" s="207">
        <f t="shared" si="0"/>
        <v>0</v>
      </c>
      <c r="G11" s="207" t="e">
        <f t="shared" si="1"/>
        <v>#DIV/0!</v>
      </c>
      <c r="H11" s="207" t="e">
        <f t="shared" si="2"/>
        <v>#DIV/0!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172" t="s">
        <v>60</v>
      </c>
      <c r="B12" s="156" t="s">
        <v>61</v>
      </c>
      <c r="C12" s="152"/>
      <c r="D12" s="153"/>
      <c r="E12" s="153"/>
      <c r="F12" s="152"/>
      <c r="G12" s="174" t="e">
        <f t="shared" si="1"/>
        <v>#DIV/0!</v>
      </c>
      <c r="H12" s="174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05" t="s">
        <v>508</v>
      </c>
      <c r="B13" s="206" t="s">
        <v>26</v>
      </c>
      <c r="C13" s="209">
        <f>+C14+C16+C18</f>
        <v>0</v>
      </c>
      <c r="D13" s="210">
        <f>+D14+D16+D18</f>
        <v>0</v>
      </c>
      <c r="E13" s="210">
        <f>+E14+E16+E18</f>
        <v>0</v>
      </c>
      <c r="F13" s="209">
        <f>+F14+F16+F18</f>
        <v>0</v>
      </c>
      <c r="G13" s="209" t="e">
        <f t="shared" si="1"/>
        <v>#DIV/0!</v>
      </c>
      <c r="H13" s="209" t="e">
        <f t="shared" si="2"/>
        <v>#DIV/0!</v>
      </c>
      <c r="I13" s="154"/>
      <c r="J13" s="154"/>
      <c r="K13" s="154"/>
      <c r="L13" s="154"/>
      <c r="M13" s="169"/>
      <c r="N13" s="169"/>
      <c r="O13" s="169"/>
    </row>
    <row r="14" spans="1:15" x14ac:dyDescent="0.2">
      <c r="A14" s="204" t="s">
        <v>81</v>
      </c>
      <c r="B14" s="180" t="s">
        <v>485</v>
      </c>
      <c r="C14" s="207">
        <f>+C15</f>
        <v>0</v>
      </c>
      <c r="D14" s="208">
        <f>+D15</f>
        <v>0</v>
      </c>
      <c r="E14" s="208">
        <f>+E15</f>
        <v>0</v>
      </c>
      <c r="F14" s="207">
        <f>+F15</f>
        <v>0</v>
      </c>
      <c r="G14" s="207" t="e">
        <f t="shared" si="1"/>
        <v>#DIV/0!</v>
      </c>
      <c r="H14" s="207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">
      <c r="A15" s="172" t="s">
        <v>83</v>
      </c>
      <c r="B15" s="156" t="s">
        <v>485</v>
      </c>
      <c r="C15" s="152"/>
      <c r="D15" s="153"/>
      <c r="E15" s="153"/>
      <c r="F15" s="152"/>
      <c r="G15" s="174" t="e">
        <f t="shared" si="1"/>
        <v>#DIV/0!</v>
      </c>
      <c r="H15" s="174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4" t="s">
        <v>57</v>
      </c>
      <c r="B16" s="180" t="s">
        <v>58</v>
      </c>
      <c r="C16" s="207">
        <f>+C17</f>
        <v>0</v>
      </c>
      <c r="D16" s="208">
        <f>+D17</f>
        <v>0</v>
      </c>
      <c r="E16" s="208">
        <f>+E17</f>
        <v>0</v>
      </c>
      <c r="F16" s="207">
        <f>+F17</f>
        <v>0</v>
      </c>
      <c r="G16" s="207" t="e">
        <f t="shared" si="1"/>
        <v>#DIV/0!</v>
      </c>
      <c r="H16" s="207" t="e">
        <f t="shared" si="2"/>
        <v>#DIV/0!</v>
      </c>
      <c r="I16" s="154"/>
      <c r="J16" s="154"/>
      <c r="K16" s="154"/>
      <c r="L16" s="154"/>
      <c r="M16" s="169"/>
      <c r="N16" s="169"/>
      <c r="O16" s="169"/>
    </row>
    <row r="17" spans="1:15" x14ac:dyDescent="0.2">
      <c r="A17" s="172" t="s">
        <v>60</v>
      </c>
      <c r="B17" s="156" t="s">
        <v>61</v>
      </c>
      <c r="C17" s="152"/>
      <c r="D17" s="153"/>
      <c r="E17" s="153"/>
      <c r="F17" s="152"/>
      <c r="G17" s="174" t="e">
        <f t="shared" si="1"/>
        <v>#DIV/0!</v>
      </c>
      <c r="H17" s="174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4" t="s">
        <v>62</v>
      </c>
      <c r="B18" s="180" t="s">
        <v>63</v>
      </c>
      <c r="C18" s="207">
        <f>+C19</f>
        <v>0</v>
      </c>
      <c r="D18" s="208">
        <f>+D19</f>
        <v>0</v>
      </c>
      <c r="E18" s="208">
        <f>+E19</f>
        <v>0</v>
      </c>
      <c r="F18" s="207">
        <f>+F19</f>
        <v>0</v>
      </c>
      <c r="G18" s="207" t="e">
        <f t="shared" si="1"/>
        <v>#DIV/0!</v>
      </c>
      <c r="H18" s="207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x14ac:dyDescent="0.2">
      <c r="A19" s="172" t="s">
        <v>75</v>
      </c>
      <c r="B19" s="156" t="s">
        <v>76</v>
      </c>
      <c r="C19" s="152"/>
      <c r="D19" s="153"/>
      <c r="E19" s="153"/>
      <c r="F19" s="152"/>
      <c r="G19" s="174" t="e">
        <f t="shared" si="1"/>
        <v>#DIV/0!</v>
      </c>
      <c r="H19" s="174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F2E9-CA98-495D-9336-45F32C670B16}">
  <dimension ref="A1:F102"/>
  <sheetViews>
    <sheetView tabSelected="1" workbookViewId="0">
      <selection activeCell="E49" sqref="E49"/>
    </sheetView>
  </sheetViews>
  <sheetFormatPr defaultRowHeight="15" x14ac:dyDescent="0.25"/>
  <cols>
    <col min="1" max="1" width="16" customWidth="1"/>
    <col min="2" max="2" width="55.28515625" customWidth="1"/>
    <col min="3" max="5" width="13" customWidth="1"/>
    <col min="6" max="6" width="13.28515625" customWidth="1"/>
  </cols>
  <sheetData>
    <row r="1" spans="1:6" ht="15.75" x14ac:dyDescent="0.25">
      <c r="A1" s="218" t="s">
        <v>567</v>
      </c>
      <c r="B1" s="218" t="s">
        <v>568</v>
      </c>
    </row>
    <row r="3" spans="1:6" ht="18.75" x14ac:dyDescent="0.3">
      <c r="A3" s="275" t="s">
        <v>530</v>
      </c>
      <c r="B3" s="275"/>
      <c r="C3" s="275"/>
      <c r="D3" s="275"/>
      <c r="E3" s="275"/>
      <c r="F3" s="275"/>
    </row>
    <row r="4" spans="1:6" ht="18.75" x14ac:dyDescent="0.3">
      <c r="A4" s="275" t="s">
        <v>531</v>
      </c>
      <c r="B4" s="275"/>
      <c r="C4" s="275"/>
      <c r="D4" s="275"/>
      <c r="E4" s="275"/>
      <c r="F4" s="275"/>
    </row>
    <row r="5" spans="1:6" ht="18.75" x14ac:dyDescent="0.3">
      <c r="A5" s="219"/>
      <c r="B5" s="219"/>
      <c r="C5" s="219"/>
      <c r="D5" s="219"/>
      <c r="E5" s="219"/>
      <c r="F5" s="219"/>
    </row>
    <row r="7" spans="1:6" ht="45" x14ac:dyDescent="0.25">
      <c r="A7" s="276" t="s">
        <v>3</v>
      </c>
      <c r="B7" s="277"/>
      <c r="C7" s="220" t="s">
        <v>575</v>
      </c>
      <c r="D7" s="220" t="s">
        <v>576</v>
      </c>
      <c r="E7" s="220" t="s">
        <v>578</v>
      </c>
      <c r="F7" s="220" t="s">
        <v>532</v>
      </c>
    </row>
    <row r="8" spans="1:6" x14ac:dyDescent="0.25">
      <c r="A8" s="278">
        <v>1</v>
      </c>
      <c r="B8" s="279"/>
      <c r="C8" s="221">
        <v>2</v>
      </c>
      <c r="D8" s="221">
        <v>3</v>
      </c>
      <c r="E8" s="221">
        <v>4</v>
      </c>
      <c r="F8" s="221">
        <v>5</v>
      </c>
    </row>
    <row r="9" spans="1:6" x14ac:dyDescent="0.25">
      <c r="A9" s="222" t="s">
        <v>569</v>
      </c>
      <c r="B9" s="223" t="s">
        <v>570</v>
      </c>
      <c r="C9" s="224">
        <f t="shared" ref="C9:E9" si="0">SUM(C10)</f>
        <v>1974056</v>
      </c>
      <c r="D9" s="224">
        <f t="shared" si="0"/>
        <v>1974056</v>
      </c>
      <c r="E9" s="225">
        <f t="shared" si="0"/>
        <v>995818.89</v>
      </c>
      <c r="F9" s="224">
        <f t="shared" ref="F9:F15" si="1">E9/D9*100</f>
        <v>50.445321206693229</v>
      </c>
    </row>
    <row r="10" spans="1:6" x14ac:dyDescent="0.25">
      <c r="A10" s="226" t="s">
        <v>533</v>
      </c>
      <c r="B10" s="227" t="s">
        <v>534</v>
      </c>
      <c r="C10" s="228">
        <f>SUM(C12)</f>
        <v>1974056</v>
      </c>
      <c r="D10" s="228">
        <f>SUM(D12)</f>
        <v>1974056</v>
      </c>
      <c r="E10" s="229">
        <f>SUM(E12)</f>
        <v>995818.89</v>
      </c>
      <c r="F10" s="228">
        <f t="shared" si="1"/>
        <v>50.445321206693229</v>
      </c>
    </row>
    <row r="11" spans="1:6" x14ac:dyDescent="0.25">
      <c r="A11" s="226">
        <v>37</v>
      </c>
      <c r="B11" s="227" t="s">
        <v>535</v>
      </c>
      <c r="C11" s="228">
        <f>SUM(C12)</f>
        <v>1974056</v>
      </c>
      <c r="D11" s="228">
        <f t="shared" ref="D11:E11" si="2">SUM(D12)</f>
        <v>1974056</v>
      </c>
      <c r="E11" s="228">
        <f t="shared" si="2"/>
        <v>995818.89</v>
      </c>
      <c r="F11" s="228">
        <f t="shared" si="1"/>
        <v>50.445321206693229</v>
      </c>
    </row>
    <row r="12" spans="1:6" x14ac:dyDescent="0.25">
      <c r="A12" s="230" t="s">
        <v>536</v>
      </c>
      <c r="B12" s="231" t="s">
        <v>537</v>
      </c>
      <c r="C12" s="232">
        <f>SUM(C13,C23,C29)</f>
        <v>1974056</v>
      </c>
      <c r="D12" s="232">
        <f>SUM(D13,D23,D29)</f>
        <v>1974056</v>
      </c>
      <c r="E12" s="232">
        <f>SUM(E13,E23,E29)</f>
        <v>995818.89</v>
      </c>
      <c r="F12" s="232">
        <f t="shared" si="1"/>
        <v>50.445321206693229</v>
      </c>
    </row>
    <row r="13" spans="1:6" x14ac:dyDescent="0.25">
      <c r="A13" s="234" t="s">
        <v>538</v>
      </c>
      <c r="B13" s="235" t="s">
        <v>539</v>
      </c>
      <c r="C13" s="224">
        <f>SUM(C14)</f>
        <v>1448456</v>
      </c>
      <c r="D13" s="224">
        <f t="shared" ref="D13:F13" si="3">SUM(D14)</f>
        <v>1448456</v>
      </c>
      <c r="E13" s="225">
        <f t="shared" si="3"/>
        <v>747005.68</v>
      </c>
      <c r="F13" s="224">
        <f t="shared" si="3"/>
        <v>51.572548976289234</v>
      </c>
    </row>
    <row r="14" spans="1:6" x14ac:dyDescent="0.25">
      <c r="A14" s="236" t="s">
        <v>56</v>
      </c>
      <c r="B14" s="237" t="s">
        <v>55</v>
      </c>
      <c r="C14" s="232">
        <f>SUM(C15:C22)</f>
        <v>1448456</v>
      </c>
      <c r="D14" s="232">
        <f>SUM(D15:D22)</f>
        <v>1448456</v>
      </c>
      <c r="E14" s="233">
        <f>SUM(E15,E19)</f>
        <v>747005.68</v>
      </c>
      <c r="F14" s="232">
        <f t="shared" si="1"/>
        <v>51.572548976289234</v>
      </c>
    </row>
    <row r="15" spans="1:6" x14ac:dyDescent="0.25">
      <c r="A15" s="238" t="s">
        <v>83</v>
      </c>
      <c r="B15" s="239" t="s">
        <v>84</v>
      </c>
      <c r="C15" s="240">
        <v>1426453</v>
      </c>
      <c r="D15" s="240">
        <v>1426453</v>
      </c>
      <c r="E15" s="241">
        <f>SUM(E16:E18)</f>
        <v>737987.87</v>
      </c>
      <c r="F15" s="240">
        <f t="shared" si="1"/>
        <v>51.735870021655117</v>
      </c>
    </row>
    <row r="16" spans="1:6" x14ac:dyDescent="0.25">
      <c r="A16" s="242">
        <v>3111</v>
      </c>
      <c r="B16" s="243" t="s">
        <v>88</v>
      </c>
      <c r="C16" s="244"/>
      <c r="D16" s="244"/>
      <c r="E16" s="245">
        <v>607064.11</v>
      </c>
      <c r="F16" s="244"/>
    </row>
    <row r="17" spans="1:6" x14ac:dyDescent="0.25">
      <c r="A17" s="242">
        <v>3121</v>
      </c>
      <c r="B17" s="243" t="s">
        <v>92</v>
      </c>
      <c r="C17" s="244"/>
      <c r="D17" s="244"/>
      <c r="E17" s="245">
        <v>30758.17</v>
      </c>
      <c r="F17" s="244"/>
    </row>
    <row r="18" spans="1:6" x14ac:dyDescent="0.25">
      <c r="A18" s="242">
        <v>3132</v>
      </c>
      <c r="B18" s="243" t="s">
        <v>97</v>
      </c>
      <c r="C18" s="244"/>
      <c r="D18" s="244"/>
      <c r="E18" s="245">
        <v>100165.59</v>
      </c>
      <c r="F18" s="244"/>
    </row>
    <row r="19" spans="1:6" x14ac:dyDescent="0.25">
      <c r="A19" s="238" t="s">
        <v>98</v>
      </c>
      <c r="B19" s="239" t="s">
        <v>99</v>
      </c>
      <c r="C19" s="240">
        <v>22003</v>
      </c>
      <c r="D19" s="240">
        <v>22003</v>
      </c>
      <c r="E19" s="241">
        <f>SUM(E20:E22)</f>
        <v>9017.8100000000013</v>
      </c>
      <c r="F19" s="240">
        <f>E19/D19*100</f>
        <v>40.984456665000238</v>
      </c>
    </row>
    <row r="20" spans="1:6" x14ac:dyDescent="0.25">
      <c r="A20" s="242">
        <v>3212</v>
      </c>
      <c r="B20" s="243" t="s">
        <v>105</v>
      </c>
      <c r="C20" s="244"/>
      <c r="D20" s="244"/>
      <c r="E20" s="245">
        <v>6741.81</v>
      </c>
      <c r="F20" s="244"/>
    </row>
    <row r="21" spans="1:6" x14ac:dyDescent="0.25">
      <c r="A21" s="242">
        <v>3236</v>
      </c>
      <c r="B21" s="243" t="s">
        <v>135</v>
      </c>
      <c r="C21" s="244"/>
      <c r="D21" s="244"/>
      <c r="E21" s="245">
        <v>0</v>
      </c>
      <c r="F21" s="244"/>
    </row>
    <row r="22" spans="1:6" x14ac:dyDescent="0.25">
      <c r="A22" s="242">
        <v>3295</v>
      </c>
      <c r="B22" s="243" t="s">
        <v>156</v>
      </c>
      <c r="C22" s="244"/>
      <c r="D22" s="244"/>
      <c r="E22" s="245">
        <v>2276</v>
      </c>
      <c r="F22" s="244"/>
    </row>
    <row r="23" spans="1:6" x14ac:dyDescent="0.25">
      <c r="A23" s="234" t="s">
        <v>540</v>
      </c>
      <c r="B23" s="235" t="s">
        <v>541</v>
      </c>
      <c r="C23" s="224">
        <f>SUM(C24)</f>
        <v>4530</v>
      </c>
      <c r="D23" s="224">
        <f t="shared" ref="D23:E23" si="4">SUM(D24)</f>
        <v>4530</v>
      </c>
      <c r="E23" s="225">
        <f t="shared" si="4"/>
        <v>678.72</v>
      </c>
      <c r="F23" s="224">
        <f t="shared" ref="F23:F24" si="5">E23/D23*100</f>
        <v>14.982781456953642</v>
      </c>
    </row>
    <row r="24" spans="1:6" x14ac:dyDescent="0.25">
      <c r="A24" s="246" t="s">
        <v>75</v>
      </c>
      <c r="B24" s="247" t="s">
        <v>76</v>
      </c>
      <c r="C24" s="228">
        <f t="shared" ref="C24:D24" si="6">SUM(C25)</f>
        <v>4530</v>
      </c>
      <c r="D24" s="228">
        <f t="shared" si="6"/>
        <v>4530</v>
      </c>
      <c r="E24" s="229">
        <f>SUM(E25)</f>
        <v>678.72</v>
      </c>
      <c r="F24" s="228">
        <f t="shared" si="5"/>
        <v>14.982781456953642</v>
      </c>
    </row>
    <row r="25" spans="1:6" x14ac:dyDescent="0.25">
      <c r="A25" s="238" t="s">
        <v>98</v>
      </c>
      <c r="B25" s="239" t="s">
        <v>99</v>
      </c>
      <c r="C25" s="240">
        <v>4530</v>
      </c>
      <c r="D25" s="240">
        <v>4530</v>
      </c>
      <c r="E25" s="241">
        <f>SUM(E26:E28)</f>
        <v>678.72</v>
      </c>
      <c r="F25" s="240">
        <f>E25/D25*100</f>
        <v>14.982781456953642</v>
      </c>
    </row>
    <row r="26" spans="1:6" x14ac:dyDescent="0.25">
      <c r="A26" s="242">
        <v>3211</v>
      </c>
      <c r="B26" s="243" t="s">
        <v>103</v>
      </c>
      <c r="C26" s="244"/>
      <c r="D26" s="244"/>
      <c r="E26" s="245"/>
      <c r="F26" s="244"/>
    </row>
    <row r="27" spans="1:6" x14ac:dyDescent="0.25">
      <c r="A27" s="242">
        <v>3213</v>
      </c>
      <c r="B27" s="243" t="s">
        <v>107</v>
      </c>
      <c r="C27" s="244"/>
      <c r="D27" s="244"/>
      <c r="E27" s="245"/>
      <c r="F27" s="244"/>
    </row>
    <row r="28" spans="1:6" x14ac:dyDescent="0.25">
      <c r="A28" s="242">
        <v>3221</v>
      </c>
      <c r="B28" s="243" t="s">
        <v>113</v>
      </c>
      <c r="C28" s="244"/>
      <c r="D28" s="244"/>
      <c r="E28" s="245">
        <v>678.72</v>
      </c>
      <c r="F28" s="244"/>
    </row>
    <row r="29" spans="1:6" x14ac:dyDescent="0.25">
      <c r="A29" s="234" t="s">
        <v>542</v>
      </c>
      <c r="B29" s="235" t="s">
        <v>543</v>
      </c>
      <c r="C29" s="224">
        <f>SUM(C30,C49,C78)</f>
        <v>521070</v>
      </c>
      <c r="D29" s="224">
        <f>SUM(D30,D49,D78)</f>
        <v>521070</v>
      </c>
      <c r="E29" s="225">
        <f>SUM(E30,E49,E78)</f>
        <v>248134.49</v>
      </c>
      <c r="F29" s="224">
        <f t="shared" ref="F29:F46" si="7">E29/D29*100</f>
        <v>47.620183468631851</v>
      </c>
    </row>
    <row r="30" spans="1:6" x14ac:dyDescent="0.25">
      <c r="A30" s="246" t="s">
        <v>83</v>
      </c>
      <c r="B30" s="247" t="s">
        <v>485</v>
      </c>
      <c r="C30" s="228">
        <f>SUM(C31:C46)</f>
        <v>18960</v>
      </c>
      <c r="D30" s="228">
        <f>SUM(D31:D46)</f>
        <v>18960</v>
      </c>
      <c r="E30" s="229">
        <f>SUM(E31,E33,E43,E46)</f>
        <v>11103.869999999999</v>
      </c>
      <c r="F30" s="228">
        <f t="shared" si="7"/>
        <v>58.564715189873418</v>
      </c>
    </row>
    <row r="31" spans="1:6" x14ac:dyDescent="0.25">
      <c r="A31" s="238" t="s">
        <v>83</v>
      </c>
      <c r="B31" s="239" t="s">
        <v>84</v>
      </c>
      <c r="C31" s="240">
        <v>140</v>
      </c>
      <c r="D31" s="240">
        <v>140</v>
      </c>
      <c r="E31" s="241">
        <f>SUM(E32)</f>
        <v>0</v>
      </c>
      <c r="F31" s="240">
        <f t="shared" si="7"/>
        <v>0</v>
      </c>
    </row>
    <row r="32" spans="1:6" x14ac:dyDescent="0.25">
      <c r="A32" s="242">
        <v>3121</v>
      </c>
      <c r="B32" s="243" t="s">
        <v>92</v>
      </c>
      <c r="C32" s="244"/>
      <c r="D32" s="244"/>
      <c r="E32" s="245">
        <v>0</v>
      </c>
      <c r="F32" s="244"/>
    </row>
    <row r="33" spans="1:6" x14ac:dyDescent="0.25">
      <c r="A33" s="238" t="s">
        <v>98</v>
      </c>
      <c r="B33" s="239" t="s">
        <v>99</v>
      </c>
      <c r="C33" s="240">
        <v>11355</v>
      </c>
      <c r="D33" s="240">
        <v>11355</v>
      </c>
      <c r="E33" s="241">
        <f>SUM(E34:E42)</f>
        <v>4164.7</v>
      </c>
      <c r="F33" s="240">
        <f t="shared" si="7"/>
        <v>36.677234698370761</v>
      </c>
    </row>
    <row r="34" spans="1:6" x14ac:dyDescent="0.25">
      <c r="A34" s="242">
        <v>3221</v>
      </c>
      <c r="B34" s="243" t="s">
        <v>113</v>
      </c>
      <c r="C34" s="244"/>
      <c r="D34" s="244"/>
      <c r="E34" s="245">
        <v>239.94</v>
      </c>
      <c r="F34" s="244"/>
    </row>
    <row r="35" spans="1:6" x14ac:dyDescent="0.25">
      <c r="A35" s="242">
        <v>3223</v>
      </c>
      <c r="B35" s="243" t="s">
        <v>115</v>
      </c>
      <c r="C35" s="244"/>
      <c r="D35" s="244"/>
      <c r="E35" s="245">
        <v>1315.35</v>
      </c>
      <c r="F35" s="244"/>
    </row>
    <row r="36" spans="1:6" x14ac:dyDescent="0.25">
      <c r="A36" s="242">
        <v>3225</v>
      </c>
      <c r="B36" s="243" t="s">
        <v>119</v>
      </c>
      <c r="C36" s="244"/>
      <c r="D36" s="244"/>
      <c r="E36" s="245">
        <v>995.56</v>
      </c>
      <c r="F36" s="244"/>
    </row>
    <row r="37" spans="1:6" x14ac:dyDescent="0.25">
      <c r="A37" s="242">
        <v>3232</v>
      </c>
      <c r="B37" s="243" t="s">
        <v>127</v>
      </c>
      <c r="C37" s="244"/>
      <c r="D37" s="244"/>
      <c r="E37" s="245">
        <v>268.60000000000002</v>
      </c>
      <c r="F37" s="244"/>
    </row>
    <row r="38" spans="1:6" x14ac:dyDescent="0.25">
      <c r="A38" s="242">
        <v>3238</v>
      </c>
      <c r="B38" s="243" t="s">
        <v>139</v>
      </c>
      <c r="C38" s="244"/>
      <c r="D38" s="244"/>
      <c r="E38" s="245">
        <v>3.69</v>
      </c>
      <c r="F38" s="244"/>
    </row>
    <row r="39" spans="1:6" x14ac:dyDescent="0.25">
      <c r="A39" s="242">
        <v>3239</v>
      </c>
      <c r="B39" s="243" t="s">
        <v>141</v>
      </c>
      <c r="C39" s="244"/>
      <c r="D39" s="244"/>
      <c r="E39" s="245">
        <v>129.25</v>
      </c>
      <c r="F39" s="244"/>
    </row>
    <row r="40" spans="1:6" x14ac:dyDescent="0.25">
      <c r="A40" s="242">
        <v>3292</v>
      </c>
      <c r="B40" s="243" t="s">
        <v>150</v>
      </c>
      <c r="C40" s="244"/>
      <c r="D40" s="244"/>
      <c r="E40" s="245">
        <v>90.67</v>
      </c>
      <c r="F40" s="244"/>
    </row>
    <row r="41" spans="1:6" x14ac:dyDescent="0.25">
      <c r="A41" s="242">
        <v>3293</v>
      </c>
      <c r="B41" s="243" t="s">
        <v>152</v>
      </c>
      <c r="C41" s="244"/>
      <c r="D41" s="244"/>
      <c r="E41" s="245">
        <v>958.67</v>
      </c>
      <c r="F41" s="244"/>
    </row>
    <row r="42" spans="1:6" x14ac:dyDescent="0.25">
      <c r="A42" s="242">
        <v>3299</v>
      </c>
      <c r="B42" s="243" t="s">
        <v>571</v>
      </c>
      <c r="C42" s="244"/>
      <c r="D42" s="244"/>
      <c r="E42" s="245">
        <v>162.97</v>
      </c>
      <c r="F42" s="244"/>
    </row>
    <row r="43" spans="1:6" x14ac:dyDescent="0.25">
      <c r="A43" s="238" t="s">
        <v>160</v>
      </c>
      <c r="B43" s="239" t="s">
        <v>161</v>
      </c>
      <c r="C43" s="240">
        <v>100</v>
      </c>
      <c r="D43" s="240">
        <v>100</v>
      </c>
      <c r="E43" s="241">
        <f>SUM(E44:E45)</f>
        <v>57.17</v>
      </c>
      <c r="F43" s="240">
        <f>IFERROR(E43/D43*100,0)</f>
        <v>57.17</v>
      </c>
    </row>
    <row r="44" spans="1:6" x14ac:dyDescent="0.25">
      <c r="A44" s="242">
        <v>3431</v>
      </c>
      <c r="B44" s="243" t="s">
        <v>165</v>
      </c>
      <c r="C44" s="244"/>
      <c r="D44" s="244"/>
      <c r="E44" s="245">
        <v>57.17</v>
      </c>
      <c r="F44" s="244"/>
    </row>
    <row r="45" spans="1:6" x14ac:dyDescent="0.25">
      <c r="A45" s="242">
        <v>3433</v>
      </c>
      <c r="B45" s="243" t="s">
        <v>392</v>
      </c>
      <c r="C45" s="244"/>
      <c r="D45" s="244"/>
      <c r="E45" s="245">
        <v>0</v>
      </c>
      <c r="F45" s="244"/>
    </row>
    <row r="46" spans="1:6" x14ac:dyDescent="0.25">
      <c r="A46" s="238" t="s">
        <v>233</v>
      </c>
      <c r="B46" s="239" t="s">
        <v>234</v>
      </c>
      <c r="C46" s="240">
        <v>7365</v>
      </c>
      <c r="D46" s="240">
        <v>7365</v>
      </c>
      <c r="E46" s="241">
        <f>SUM(E47:E48)</f>
        <v>6882</v>
      </c>
      <c r="F46" s="240">
        <f t="shared" si="7"/>
        <v>93.441955193482684</v>
      </c>
    </row>
    <row r="47" spans="1:6" x14ac:dyDescent="0.25">
      <c r="A47" s="242">
        <v>4221</v>
      </c>
      <c r="B47" s="243" t="s">
        <v>242</v>
      </c>
      <c r="C47" s="244"/>
      <c r="D47" s="244"/>
      <c r="E47" s="245">
        <v>6882</v>
      </c>
      <c r="F47" s="244"/>
    </row>
    <row r="48" spans="1:6" x14ac:dyDescent="0.25">
      <c r="A48" s="242">
        <v>4227</v>
      </c>
      <c r="B48" s="243" t="s">
        <v>362</v>
      </c>
      <c r="C48" s="244"/>
      <c r="D48" s="244"/>
      <c r="E48" s="245"/>
      <c r="F48" s="244"/>
    </row>
    <row r="49" spans="1:6" x14ac:dyDescent="0.25">
      <c r="A49" s="246" t="s">
        <v>60</v>
      </c>
      <c r="B49" s="247" t="s">
        <v>61</v>
      </c>
      <c r="C49" s="228">
        <f>SUM(C50:C76)</f>
        <v>203270</v>
      </c>
      <c r="D49" s="228">
        <f>SUM(D50:D76)</f>
        <v>203270</v>
      </c>
      <c r="E49" s="229">
        <f>SUM(E50,E52,E73,E75,)</f>
        <v>93129.23000000001</v>
      </c>
      <c r="F49" s="228">
        <f>E49/D49*100</f>
        <v>45.815531067053676</v>
      </c>
    </row>
    <row r="50" spans="1:6" x14ac:dyDescent="0.25">
      <c r="A50" s="238" t="s">
        <v>83</v>
      </c>
      <c r="B50" s="239" t="s">
        <v>84</v>
      </c>
      <c r="C50" s="240">
        <v>4200</v>
      </c>
      <c r="D50" s="240">
        <v>4200</v>
      </c>
      <c r="E50" s="241">
        <f>SUM(E51:E51)</f>
        <v>0</v>
      </c>
      <c r="F50" s="240">
        <f t="shared" ref="F50:F75" si="8">E50/D50*100</f>
        <v>0</v>
      </c>
    </row>
    <row r="51" spans="1:6" x14ac:dyDescent="0.25">
      <c r="A51" s="242">
        <v>3121</v>
      </c>
      <c r="B51" s="243" t="s">
        <v>579</v>
      </c>
      <c r="C51" s="244"/>
      <c r="D51" s="244"/>
      <c r="E51" s="245"/>
      <c r="F51" s="244"/>
    </row>
    <row r="52" spans="1:6" x14ac:dyDescent="0.25">
      <c r="A52" s="238" t="s">
        <v>98</v>
      </c>
      <c r="B52" s="239" t="s">
        <v>99</v>
      </c>
      <c r="C52" s="240">
        <v>111690</v>
      </c>
      <c r="D52" s="240">
        <v>111690</v>
      </c>
      <c r="E52" s="241">
        <f>SUM(E53:E72)</f>
        <v>46541.91</v>
      </c>
      <c r="F52" s="240">
        <f t="shared" si="8"/>
        <v>41.670615095353213</v>
      </c>
    </row>
    <row r="53" spans="1:6" x14ac:dyDescent="0.25">
      <c r="A53" s="242">
        <v>3211</v>
      </c>
      <c r="B53" s="243" t="s">
        <v>103</v>
      </c>
      <c r="C53" s="244"/>
      <c r="D53" s="244"/>
      <c r="E53" s="245">
        <v>1194.68</v>
      </c>
      <c r="F53" s="244"/>
    </row>
    <row r="54" spans="1:6" x14ac:dyDescent="0.25">
      <c r="A54" s="242">
        <v>3213</v>
      </c>
      <c r="B54" s="243" t="s">
        <v>107</v>
      </c>
      <c r="C54" s="244"/>
      <c r="D54" s="244"/>
      <c r="E54" s="245">
        <v>1084.9000000000001</v>
      </c>
      <c r="F54" s="244"/>
    </row>
    <row r="55" spans="1:6" x14ac:dyDescent="0.25">
      <c r="A55" s="242">
        <v>3221</v>
      </c>
      <c r="B55" s="243" t="s">
        <v>113</v>
      </c>
      <c r="C55" s="244"/>
      <c r="D55" s="244"/>
      <c r="E55" s="245">
        <v>3301.76</v>
      </c>
      <c r="F55" s="244"/>
    </row>
    <row r="56" spans="1:6" x14ac:dyDescent="0.25">
      <c r="A56" s="242">
        <v>3222</v>
      </c>
      <c r="B56" s="243" t="s">
        <v>382</v>
      </c>
      <c r="C56" s="244"/>
      <c r="D56" s="244"/>
      <c r="E56" s="245">
        <v>0</v>
      </c>
      <c r="F56" s="244"/>
    </row>
    <row r="57" spans="1:6" x14ac:dyDescent="0.25">
      <c r="A57" s="242">
        <v>3223</v>
      </c>
      <c r="B57" s="243" t="s">
        <v>115</v>
      </c>
      <c r="C57" s="244"/>
      <c r="D57" s="244"/>
      <c r="E57" s="245">
        <v>16934.759999999998</v>
      </c>
      <c r="F57" s="244"/>
    </row>
    <row r="58" spans="1:6" x14ac:dyDescent="0.25">
      <c r="A58" s="242">
        <v>3224</v>
      </c>
      <c r="B58" s="243" t="s">
        <v>117</v>
      </c>
      <c r="C58" s="244"/>
      <c r="D58" s="244"/>
      <c r="E58" s="245">
        <v>3176.38</v>
      </c>
      <c r="F58" s="244"/>
    </row>
    <row r="59" spans="1:6" x14ac:dyDescent="0.25">
      <c r="A59" s="242">
        <v>3225</v>
      </c>
      <c r="B59" s="243" t="s">
        <v>119</v>
      </c>
      <c r="C59" s="244"/>
      <c r="D59" s="244"/>
      <c r="E59" s="245">
        <v>1738.54</v>
      </c>
      <c r="F59" s="244"/>
    </row>
    <row r="60" spans="1:6" x14ac:dyDescent="0.25">
      <c r="A60" s="242">
        <v>3227</v>
      </c>
      <c r="B60" s="243" t="s">
        <v>121</v>
      </c>
      <c r="C60" s="244"/>
      <c r="D60" s="244"/>
      <c r="E60" s="245">
        <v>783.7</v>
      </c>
      <c r="F60" s="244"/>
    </row>
    <row r="61" spans="1:6" x14ac:dyDescent="0.25">
      <c r="A61" s="242">
        <v>3231</v>
      </c>
      <c r="B61" s="243" t="s">
        <v>125</v>
      </c>
      <c r="C61" s="244"/>
      <c r="D61" s="244"/>
      <c r="E61" s="245">
        <v>2503</v>
      </c>
      <c r="F61" s="244"/>
    </row>
    <row r="62" spans="1:6" x14ac:dyDescent="0.25">
      <c r="A62" s="242">
        <v>3232</v>
      </c>
      <c r="B62" s="243" t="s">
        <v>127</v>
      </c>
      <c r="C62" s="244"/>
      <c r="D62" s="244"/>
      <c r="E62" s="245">
        <v>3515.28</v>
      </c>
      <c r="F62" s="244"/>
    </row>
    <row r="63" spans="1:6" x14ac:dyDescent="0.25">
      <c r="A63" s="242">
        <v>3233</v>
      </c>
      <c r="B63" s="243" t="s">
        <v>129</v>
      </c>
      <c r="C63" s="244"/>
      <c r="D63" s="244"/>
      <c r="E63" s="245">
        <v>630</v>
      </c>
      <c r="F63" s="244"/>
    </row>
    <row r="64" spans="1:6" x14ac:dyDescent="0.25">
      <c r="A64" s="242">
        <v>3234</v>
      </c>
      <c r="B64" s="243" t="s">
        <v>131</v>
      </c>
      <c r="C64" s="244"/>
      <c r="D64" s="244"/>
      <c r="E64" s="245">
        <v>3996.17</v>
      </c>
      <c r="F64" s="244"/>
    </row>
    <row r="65" spans="1:6" x14ac:dyDescent="0.25">
      <c r="A65" s="242">
        <v>3236</v>
      </c>
      <c r="B65" s="243" t="s">
        <v>135</v>
      </c>
      <c r="C65" s="244"/>
      <c r="D65" s="244"/>
      <c r="E65" s="245">
        <v>1163.5</v>
      </c>
      <c r="F65" s="244"/>
    </row>
    <row r="66" spans="1:6" x14ac:dyDescent="0.25">
      <c r="A66" s="242">
        <v>3237</v>
      </c>
      <c r="B66" s="243" t="s">
        <v>137</v>
      </c>
      <c r="C66" s="244"/>
      <c r="D66" s="244"/>
      <c r="E66" s="245">
        <v>3834.29</v>
      </c>
      <c r="F66" s="244"/>
    </row>
    <row r="67" spans="1:6" x14ac:dyDescent="0.25">
      <c r="A67" s="242">
        <v>3238</v>
      </c>
      <c r="B67" s="243" t="s">
        <v>139</v>
      </c>
      <c r="C67" s="244"/>
      <c r="D67" s="244"/>
      <c r="E67" s="245">
        <v>1575.98</v>
      </c>
      <c r="F67" s="244"/>
    </row>
    <row r="68" spans="1:6" x14ac:dyDescent="0.25">
      <c r="A68" s="242">
        <v>3239</v>
      </c>
      <c r="B68" s="243" t="s">
        <v>141</v>
      </c>
      <c r="C68" s="244"/>
      <c r="D68" s="244"/>
      <c r="E68" s="245">
        <v>578.08000000000004</v>
      </c>
      <c r="F68" s="244"/>
    </row>
    <row r="69" spans="1:6" x14ac:dyDescent="0.25">
      <c r="A69" s="242">
        <v>3293</v>
      </c>
      <c r="B69" s="243" t="s">
        <v>152</v>
      </c>
      <c r="C69" s="244"/>
      <c r="D69" s="244"/>
      <c r="E69" s="245">
        <v>106.17</v>
      </c>
      <c r="F69" s="244"/>
    </row>
    <row r="70" spans="1:6" x14ac:dyDescent="0.25">
      <c r="A70" s="242">
        <v>3294</v>
      </c>
      <c r="B70" s="243" t="s">
        <v>154</v>
      </c>
      <c r="C70" s="244"/>
      <c r="D70" s="244"/>
      <c r="E70" s="245">
        <v>220</v>
      </c>
      <c r="F70" s="244"/>
    </row>
    <row r="71" spans="1:6" x14ac:dyDescent="0.25">
      <c r="A71" s="242">
        <v>3295</v>
      </c>
      <c r="B71" s="243" t="s">
        <v>156</v>
      </c>
      <c r="C71" s="244"/>
      <c r="D71" s="244"/>
      <c r="E71" s="245">
        <v>10.62</v>
      </c>
      <c r="F71" s="244"/>
    </row>
    <row r="72" spans="1:6" x14ac:dyDescent="0.25">
      <c r="A72" s="242">
        <v>3299</v>
      </c>
      <c r="B72" s="243" t="s">
        <v>571</v>
      </c>
      <c r="C72" s="244"/>
      <c r="D72" s="244"/>
      <c r="E72" s="245">
        <v>194.1</v>
      </c>
      <c r="F72" s="244"/>
    </row>
    <row r="73" spans="1:6" x14ac:dyDescent="0.25">
      <c r="A73" s="238" t="s">
        <v>160</v>
      </c>
      <c r="B73" s="239" t="s">
        <v>161</v>
      </c>
      <c r="C73" s="240">
        <v>475</v>
      </c>
      <c r="D73" s="240">
        <v>475</v>
      </c>
      <c r="E73" s="241">
        <f>SUM(E74:E74)</f>
        <v>293.14</v>
      </c>
      <c r="F73" s="240">
        <f t="shared" si="8"/>
        <v>61.71368421052631</v>
      </c>
    </row>
    <row r="74" spans="1:6" x14ac:dyDescent="0.25">
      <c r="A74" s="242">
        <v>3431</v>
      </c>
      <c r="B74" s="243" t="s">
        <v>165</v>
      </c>
      <c r="C74" s="244"/>
      <c r="D74" s="244"/>
      <c r="E74" s="245">
        <v>293.14</v>
      </c>
      <c r="F74" s="244"/>
    </row>
    <row r="75" spans="1:6" x14ac:dyDescent="0.25">
      <c r="A75" s="238" t="s">
        <v>233</v>
      </c>
      <c r="B75" s="239" t="s">
        <v>234</v>
      </c>
      <c r="C75" s="240">
        <v>86905</v>
      </c>
      <c r="D75" s="240">
        <v>86905</v>
      </c>
      <c r="E75" s="241">
        <f>SUM(E76:E77)</f>
        <v>46294.18</v>
      </c>
      <c r="F75" s="240">
        <f t="shared" si="8"/>
        <v>53.269869397618088</v>
      </c>
    </row>
    <row r="76" spans="1:6" x14ac:dyDescent="0.25">
      <c r="A76" s="242">
        <v>4221</v>
      </c>
      <c r="B76" s="243" t="s">
        <v>242</v>
      </c>
      <c r="C76" s="244"/>
      <c r="D76" s="244"/>
      <c r="E76" s="245">
        <v>42732.25</v>
      </c>
      <c r="F76" s="244"/>
    </row>
    <row r="77" spans="1:6" x14ac:dyDescent="0.25">
      <c r="A77" s="242">
        <v>4227</v>
      </c>
      <c r="B77" s="243" t="s">
        <v>362</v>
      </c>
      <c r="C77" s="244"/>
      <c r="D77" s="244"/>
      <c r="E77" s="245">
        <v>3561.93</v>
      </c>
      <c r="F77" s="244"/>
    </row>
    <row r="78" spans="1:6" x14ac:dyDescent="0.25">
      <c r="A78" s="246" t="s">
        <v>75</v>
      </c>
      <c r="B78" s="247" t="s">
        <v>76</v>
      </c>
      <c r="C78" s="228">
        <f>SUM(C79:C101)</f>
        <v>298840</v>
      </c>
      <c r="D78" s="228">
        <f>SUM(D79:D101)</f>
        <v>298840</v>
      </c>
      <c r="E78" s="229">
        <f>SUM(E79,E83,E101)</f>
        <v>143901.38999999998</v>
      </c>
      <c r="F78" s="228">
        <f>E78/D78*100</f>
        <v>48.153322848346939</v>
      </c>
    </row>
    <row r="79" spans="1:6" x14ac:dyDescent="0.25">
      <c r="A79" s="238" t="s">
        <v>83</v>
      </c>
      <c r="B79" s="239" t="s">
        <v>84</v>
      </c>
      <c r="C79" s="240">
        <v>52601</v>
      </c>
      <c r="D79" s="240">
        <v>52601</v>
      </c>
      <c r="E79" s="241">
        <f>SUM(E80:E82)</f>
        <v>23375.99</v>
      </c>
      <c r="F79" s="240">
        <f t="shared" ref="F79:F101" si="9">E79/D79*100</f>
        <v>44.440200756639605</v>
      </c>
    </row>
    <row r="80" spans="1:6" x14ac:dyDescent="0.25">
      <c r="A80" s="242">
        <v>3111</v>
      </c>
      <c r="B80" s="243" t="s">
        <v>88</v>
      </c>
      <c r="C80" s="244"/>
      <c r="D80" s="244"/>
      <c r="E80" s="245">
        <v>19378.52</v>
      </c>
      <c r="F80" s="244"/>
    </row>
    <row r="81" spans="1:6" x14ac:dyDescent="0.25">
      <c r="A81" s="242">
        <v>3121</v>
      </c>
      <c r="B81" s="243" t="s">
        <v>92</v>
      </c>
      <c r="C81" s="244"/>
      <c r="D81" s="244"/>
      <c r="E81" s="245">
        <v>800</v>
      </c>
      <c r="F81" s="244"/>
    </row>
    <row r="82" spans="1:6" x14ac:dyDescent="0.25">
      <c r="A82" s="242">
        <v>3132</v>
      </c>
      <c r="B82" s="243" t="s">
        <v>97</v>
      </c>
      <c r="C82" s="244"/>
      <c r="D82" s="244"/>
      <c r="E82" s="245">
        <v>3197.47</v>
      </c>
      <c r="F82" s="244"/>
    </row>
    <row r="83" spans="1:6" x14ac:dyDescent="0.25">
      <c r="A83" s="238" t="s">
        <v>98</v>
      </c>
      <c r="B83" s="239" t="s">
        <v>99</v>
      </c>
      <c r="C83" s="240">
        <v>231764</v>
      </c>
      <c r="D83" s="240">
        <v>231764</v>
      </c>
      <c r="E83" s="241">
        <f>SUM(E84:E100)</f>
        <v>119859.93999999999</v>
      </c>
      <c r="F83" s="240">
        <f t="shared" si="9"/>
        <v>51.716375278300333</v>
      </c>
    </row>
    <row r="84" spans="1:6" x14ac:dyDescent="0.25">
      <c r="A84" s="242">
        <v>3211</v>
      </c>
      <c r="B84" s="243" t="s">
        <v>103</v>
      </c>
      <c r="C84" s="244"/>
      <c r="D84" s="244"/>
      <c r="E84" s="245">
        <v>1272</v>
      </c>
      <c r="F84" s="244"/>
    </row>
    <row r="85" spans="1:6" x14ac:dyDescent="0.25">
      <c r="A85" s="242">
        <v>3213</v>
      </c>
      <c r="B85" s="243" t="s">
        <v>107</v>
      </c>
      <c r="C85" s="244"/>
      <c r="D85" s="244"/>
      <c r="E85" s="245">
        <v>444.33</v>
      </c>
      <c r="F85" s="244"/>
    </row>
    <row r="86" spans="1:6" x14ac:dyDescent="0.25">
      <c r="A86" s="242">
        <v>3221</v>
      </c>
      <c r="B86" s="243" t="s">
        <v>113</v>
      </c>
      <c r="C86" s="244"/>
      <c r="D86" s="244"/>
      <c r="E86" s="245">
        <v>8917.7900000000009</v>
      </c>
      <c r="F86" s="244"/>
    </row>
    <row r="87" spans="1:6" x14ac:dyDescent="0.25">
      <c r="A87" s="242">
        <v>3222</v>
      </c>
      <c r="B87" s="243" t="s">
        <v>382</v>
      </c>
      <c r="C87" s="244"/>
      <c r="D87" s="244"/>
      <c r="E87" s="245">
        <v>1334.16</v>
      </c>
      <c r="F87" s="244"/>
    </row>
    <row r="88" spans="1:6" x14ac:dyDescent="0.25">
      <c r="A88" s="242">
        <v>3223</v>
      </c>
      <c r="B88" s="243" t="s">
        <v>115</v>
      </c>
      <c r="C88" s="244"/>
      <c r="D88" s="244"/>
      <c r="E88" s="245">
        <v>81415.31</v>
      </c>
      <c r="F88" s="244"/>
    </row>
    <row r="89" spans="1:6" x14ac:dyDescent="0.25">
      <c r="A89" s="242">
        <v>3224</v>
      </c>
      <c r="B89" s="243" t="s">
        <v>117</v>
      </c>
      <c r="C89" s="244"/>
      <c r="D89" s="244"/>
      <c r="E89" s="245">
        <v>1100.79</v>
      </c>
      <c r="F89" s="244"/>
    </row>
    <row r="90" spans="1:6" x14ac:dyDescent="0.25">
      <c r="A90" s="242">
        <v>3225</v>
      </c>
      <c r="B90" s="243" t="s">
        <v>119</v>
      </c>
      <c r="C90" s="244"/>
      <c r="D90" s="244"/>
      <c r="E90" s="245">
        <v>73.75</v>
      </c>
      <c r="F90" s="244"/>
    </row>
    <row r="91" spans="1:6" x14ac:dyDescent="0.25">
      <c r="A91" s="242">
        <v>3231</v>
      </c>
      <c r="B91" s="243" t="s">
        <v>125</v>
      </c>
      <c r="C91" s="244"/>
      <c r="D91" s="244"/>
      <c r="E91" s="245">
        <v>722.79</v>
      </c>
      <c r="F91" s="244"/>
    </row>
    <row r="92" spans="1:6" x14ac:dyDescent="0.25">
      <c r="A92" s="242">
        <v>3232</v>
      </c>
      <c r="B92" s="243" t="s">
        <v>127</v>
      </c>
      <c r="C92" s="244"/>
      <c r="D92" s="244"/>
      <c r="E92" s="245">
        <v>9253.2800000000007</v>
      </c>
      <c r="F92" s="244"/>
    </row>
    <row r="93" spans="1:6" x14ac:dyDescent="0.25">
      <c r="A93" s="242">
        <v>3234</v>
      </c>
      <c r="B93" s="243" t="s">
        <v>131</v>
      </c>
      <c r="C93" s="244"/>
      <c r="D93" s="244"/>
      <c r="E93" s="245">
        <v>8197.42</v>
      </c>
      <c r="F93" s="244"/>
    </row>
    <row r="94" spans="1:6" x14ac:dyDescent="0.25">
      <c r="A94" s="242">
        <v>3235</v>
      </c>
      <c r="B94" s="243" t="s">
        <v>133</v>
      </c>
      <c r="C94" s="244"/>
      <c r="D94" s="244"/>
      <c r="E94" s="245">
        <v>708.5</v>
      </c>
      <c r="F94" s="244"/>
    </row>
    <row r="95" spans="1:6" x14ac:dyDescent="0.25">
      <c r="A95" s="242">
        <v>3237</v>
      </c>
      <c r="B95" s="243" t="s">
        <v>137</v>
      </c>
      <c r="C95" s="244"/>
      <c r="D95" s="244"/>
      <c r="E95" s="245">
        <v>974.76</v>
      </c>
      <c r="F95" s="244"/>
    </row>
    <row r="96" spans="1:6" x14ac:dyDescent="0.25">
      <c r="A96" s="242">
        <v>3238</v>
      </c>
      <c r="B96" s="243" t="s">
        <v>139</v>
      </c>
      <c r="C96" s="244"/>
      <c r="D96" s="244"/>
      <c r="E96" s="245">
        <v>2169.36</v>
      </c>
      <c r="F96" s="244"/>
    </row>
    <row r="97" spans="1:6" x14ac:dyDescent="0.25">
      <c r="A97" s="242">
        <v>3239</v>
      </c>
      <c r="B97" s="243" t="s">
        <v>141</v>
      </c>
      <c r="C97" s="244"/>
      <c r="D97" s="244"/>
      <c r="E97" s="245">
        <v>2006.6</v>
      </c>
      <c r="F97" s="244"/>
    </row>
    <row r="98" spans="1:6" x14ac:dyDescent="0.25">
      <c r="A98" s="242">
        <v>3293</v>
      </c>
      <c r="B98" s="243" t="s">
        <v>152</v>
      </c>
      <c r="C98" s="244"/>
      <c r="D98" s="244"/>
      <c r="E98" s="245">
        <v>1042</v>
      </c>
      <c r="F98" s="244"/>
    </row>
    <row r="99" spans="1:6" x14ac:dyDescent="0.25">
      <c r="A99" s="242">
        <v>3295</v>
      </c>
      <c r="B99" s="243" t="s">
        <v>156</v>
      </c>
      <c r="C99" s="244"/>
      <c r="D99" s="244"/>
      <c r="E99" s="245">
        <v>53.1</v>
      </c>
      <c r="F99" s="244"/>
    </row>
    <row r="100" spans="1:6" x14ac:dyDescent="0.25">
      <c r="A100" s="242">
        <v>3299</v>
      </c>
      <c r="B100" s="243" t="s">
        <v>571</v>
      </c>
      <c r="C100" s="244"/>
      <c r="D100" s="244"/>
      <c r="E100" s="245">
        <v>174</v>
      </c>
      <c r="F100" s="244"/>
    </row>
    <row r="101" spans="1:6" x14ac:dyDescent="0.25">
      <c r="A101" s="238" t="s">
        <v>60</v>
      </c>
      <c r="B101" s="239" t="s">
        <v>465</v>
      </c>
      <c r="C101" s="240">
        <v>14475</v>
      </c>
      <c r="D101" s="240">
        <v>14475</v>
      </c>
      <c r="E101" s="241">
        <f>SUM(E102)</f>
        <v>665.46</v>
      </c>
      <c r="F101" s="240">
        <f t="shared" si="9"/>
        <v>4.5973056994818657</v>
      </c>
    </row>
    <row r="102" spans="1:6" x14ac:dyDescent="0.25">
      <c r="A102" s="242">
        <v>4312</v>
      </c>
      <c r="B102" s="243" t="s">
        <v>469</v>
      </c>
      <c r="C102" s="244"/>
      <c r="D102" s="244"/>
      <c r="E102" s="245">
        <v>665.46</v>
      </c>
      <c r="F102" s="244"/>
    </row>
  </sheetData>
  <mergeCells count="4">
    <mergeCell ref="A3:F3"/>
    <mergeCell ref="A4:F4"/>
    <mergeCell ref="A7:B7"/>
    <mergeCell ref="A8:B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SVKST-II.POSEBNI DIO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Mrđen Marija</cp:lastModifiedBy>
  <cp:lastPrinted>2025-07-11T09:33:02Z</cp:lastPrinted>
  <dcterms:created xsi:type="dcterms:W3CDTF">2024-02-22T20:30:43Z</dcterms:created>
  <dcterms:modified xsi:type="dcterms:W3CDTF">2025-07-11T09:33:48Z</dcterms:modified>
</cp:coreProperties>
</file>