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8000118\Documents\UPRAVNO VIJEĆE\2025\"/>
    </mc:Choice>
  </mc:AlternateContent>
  <xr:revisionPtr revIDLastSave="0" documentId="13_ncr:1_{36F49156-C41A-4EC5-9BAC-EFD3D8A7C85A}" xr6:coauthVersionLast="37" xr6:coauthVersionMax="37" xr10:uidLastSave="{00000000-0000-0000-0000-000000000000}"/>
  <bookViews>
    <workbookView xWindow="0" yWindow="0" windowWidth="12615" windowHeight="1117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2524" sheetId="16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16" l="1"/>
  <c r="F120" i="16" s="1"/>
  <c r="D119" i="16"/>
  <c r="C119" i="16"/>
  <c r="E117" i="16"/>
  <c r="F117" i="16" s="1"/>
  <c r="E114" i="16"/>
  <c r="F114" i="16" s="1"/>
  <c r="E96" i="16"/>
  <c r="F96" i="16" s="1"/>
  <c r="E92" i="16"/>
  <c r="F92" i="16" s="1"/>
  <c r="E91" i="16"/>
  <c r="D91" i="16"/>
  <c r="C91" i="16"/>
  <c r="E89" i="16"/>
  <c r="F89" i="16" s="1"/>
  <c r="E86" i="16"/>
  <c r="F86" i="16" s="1"/>
  <c r="E84" i="16"/>
  <c r="F84" i="16" s="1"/>
  <c r="E82" i="16"/>
  <c r="F82" i="16" s="1"/>
  <c r="E61" i="16"/>
  <c r="F61" i="16" s="1"/>
  <c r="E58" i="16"/>
  <c r="F58" i="16" s="1"/>
  <c r="D57" i="16"/>
  <c r="C57" i="16"/>
  <c r="E54" i="16"/>
  <c r="F54" i="16" s="1"/>
  <c r="E52" i="16"/>
  <c r="F52" i="16" s="1"/>
  <c r="E49" i="16"/>
  <c r="F49" i="16" s="1"/>
  <c r="E42" i="16"/>
  <c r="F42" i="16" s="1"/>
  <c r="E40" i="16"/>
  <c r="F40" i="16" s="1"/>
  <c r="D39" i="16"/>
  <c r="C39" i="16"/>
  <c r="E35" i="16"/>
  <c r="F35" i="16" s="1"/>
  <c r="D34" i="16"/>
  <c r="D33" i="16" s="1"/>
  <c r="C34" i="16"/>
  <c r="C33" i="16" s="1"/>
  <c r="E31" i="16"/>
  <c r="F31" i="16" s="1"/>
  <c r="E28" i="16"/>
  <c r="F28" i="16" s="1"/>
  <c r="E24" i="16"/>
  <c r="F24" i="16" s="1"/>
  <c r="E23" i="16"/>
  <c r="E22" i="16" s="1"/>
  <c r="D23" i="16"/>
  <c r="D22" i="16" s="1"/>
  <c r="C23" i="16"/>
  <c r="C22" i="16" s="1"/>
  <c r="E18" i="16"/>
  <c r="F18" i="16" s="1"/>
  <c r="E14" i="16"/>
  <c r="F14" i="16" s="1"/>
  <c r="D13" i="16"/>
  <c r="D12" i="16" s="1"/>
  <c r="C13" i="16"/>
  <c r="C12" i="16" s="1"/>
  <c r="E57" i="16" l="1"/>
  <c r="F57" i="16" s="1"/>
  <c r="E39" i="16"/>
  <c r="F39" i="16" s="1"/>
  <c r="C38" i="16"/>
  <c r="C11" i="16" s="1"/>
  <c r="C10" i="16" s="1"/>
  <c r="C9" i="16" s="1"/>
  <c r="E13" i="16"/>
  <c r="E12" i="16" s="1"/>
  <c r="F91" i="16"/>
  <c r="D38" i="16"/>
  <c r="D11" i="16" s="1"/>
  <c r="D10" i="16" s="1"/>
  <c r="D9" i="16" s="1"/>
  <c r="E34" i="16"/>
  <c r="F23" i="16"/>
  <c r="F22" i="16" s="1"/>
  <c r="E119" i="16"/>
  <c r="F119" i="16" s="1"/>
  <c r="F13" i="16" l="1"/>
  <c r="F12" i="16" s="1"/>
  <c r="E38" i="16"/>
  <c r="F38" i="16" s="1"/>
  <c r="F34" i="16"/>
  <c r="E33" i="16"/>
  <c r="F33" i="16" s="1"/>
  <c r="E11" i="16" l="1"/>
  <c r="E10" i="16" s="1"/>
  <c r="F11" i="16" l="1"/>
  <c r="E9" i="16"/>
  <c r="F9" i="16" s="1"/>
  <c r="F10" i="16"/>
  <c r="F15" i="4" l="1"/>
  <c r="I24" i="1"/>
  <c r="I26" i="1"/>
  <c r="F26" i="1"/>
  <c r="F59" i="2" l="1"/>
  <c r="C59" i="2"/>
  <c r="C35" i="7" l="1"/>
  <c r="K25" i="1" l="1"/>
  <c r="J25" i="1"/>
  <c r="K24" i="1"/>
  <c r="J24" i="1"/>
  <c r="E10" i="8" l="1"/>
  <c r="D10" i="8"/>
  <c r="C10" i="8"/>
  <c r="F11" i="8"/>
  <c r="F10" i="8" s="1"/>
  <c r="G10" i="8" s="1"/>
  <c r="E11" i="8"/>
  <c r="H11" i="8" s="1"/>
  <c r="D11" i="8"/>
  <c r="C11" i="8"/>
  <c r="G11" i="8" s="1"/>
  <c r="E13" i="8"/>
  <c r="F13" i="8"/>
  <c r="F14" i="8"/>
  <c r="G14" i="8" s="1"/>
  <c r="E14" i="8"/>
  <c r="D14" i="8"/>
  <c r="C14" i="8"/>
  <c r="C13" i="8" s="1"/>
  <c r="F16" i="8"/>
  <c r="E16" i="8"/>
  <c r="D16" i="8"/>
  <c r="C16" i="8"/>
  <c r="F18" i="8"/>
  <c r="H18" i="8" s="1"/>
  <c r="E18" i="8"/>
  <c r="D18" i="8"/>
  <c r="D13" i="8" s="1"/>
  <c r="C18" i="8"/>
  <c r="H19" i="8"/>
  <c r="G19" i="8"/>
  <c r="H17" i="8"/>
  <c r="G17" i="8"/>
  <c r="H16" i="8"/>
  <c r="G16" i="8"/>
  <c r="H15" i="8"/>
  <c r="G15" i="8"/>
  <c r="H14" i="8"/>
  <c r="H12" i="8"/>
  <c r="G12" i="8"/>
  <c r="E17" i="7"/>
  <c r="H22" i="1" s="1"/>
  <c r="D17" i="7"/>
  <c r="G22" i="1" s="1"/>
  <c r="F19" i="7"/>
  <c r="F18" i="7" s="1"/>
  <c r="C19" i="7"/>
  <c r="G19" i="7" s="1"/>
  <c r="F24" i="7"/>
  <c r="H24" i="7" s="1"/>
  <c r="C24" i="7"/>
  <c r="F22" i="7"/>
  <c r="G22" i="7" s="1"/>
  <c r="C22" i="7"/>
  <c r="H26" i="7"/>
  <c r="G26" i="7"/>
  <c r="H25" i="7"/>
  <c r="G25" i="7"/>
  <c r="H23" i="7"/>
  <c r="G23" i="7"/>
  <c r="H21" i="7"/>
  <c r="G21" i="7"/>
  <c r="H20" i="7"/>
  <c r="G20" i="7"/>
  <c r="H19" i="7"/>
  <c r="H22" i="7" l="1"/>
  <c r="C18" i="7"/>
  <c r="G18" i="8"/>
  <c r="H10" i="8"/>
  <c r="H13" i="8"/>
  <c r="G13" i="8"/>
  <c r="G24" i="7"/>
  <c r="F14" i="7" l="1"/>
  <c r="F12" i="7"/>
  <c r="F11" i="7" s="1"/>
  <c r="E10" i="7"/>
  <c r="H21" i="1" s="1"/>
  <c r="D10" i="7"/>
  <c r="G21" i="1" s="1"/>
  <c r="C12" i="7"/>
  <c r="C11" i="7" s="1"/>
  <c r="F15" i="7"/>
  <c r="C15" i="7"/>
  <c r="C14" i="7" s="1"/>
  <c r="C10" i="7" l="1"/>
  <c r="F21" i="1" s="1"/>
  <c r="K21" i="1"/>
  <c r="F10" i="7"/>
  <c r="I21" i="1" s="1"/>
  <c r="J21" i="1" s="1"/>
  <c r="F28" i="7"/>
  <c r="F27" i="7" s="1"/>
  <c r="H27" i="7" s="1"/>
  <c r="C28" i="7"/>
  <c r="F30" i="7"/>
  <c r="C30" i="7"/>
  <c r="G30" i="7" s="1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D10" i="10" s="1"/>
  <c r="C13" i="10"/>
  <c r="C10" i="10" s="1"/>
  <c r="F11" i="10"/>
  <c r="E11" i="10"/>
  <c r="D11" i="10"/>
  <c r="C11" i="10"/>
  <c r="H14" i="10"/>
  <c r="G14" i="10"/>
  <c r="H12" i="10"/>
  <c r="G12" i="10"/>
  <c r="F11" i="4"/>
  <c r="E11" i="4"/>
  <c r="D11" i="4"/>
  <c r="C11" i="4"/>
  <c r="F13" i="4"/>
  <c r="E13" i="4"/>
  <c r="D13" i="4"/>
  <c r="C13" i="4"/>
  <c r="G13" i="4" s="1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G31" i="4" s="1"/>
  <c r="F33" i="4"/>
  <c r="E33" i="4"/>
  <c r="H33" i="4" s="1"/>
  <c r="D33" i="4"/>
  <c r="C33" i="4"/>
  <c r="G33" i="4" s="1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G10" i="10" s="1"/>
  <c r="H13" i="10"/>
  <c r="F27" i="4"/>
  <c r="H17" i="4"/>
  <c r="H13" i="4"/>
  <c r="F32" i="7"/>
  <c r="F17" i="7" s="1"/>
  <c r="I22" i="1" s="1"/>
  <c r="K22" i="1" s="1"/>
  <c r="E10" i="10"/>
  <c r="G28" i="7"/>
  <c r="E27" i="4"/>
  <c r="G11" i="10"/>
  <c r="H28" i="7"/>
  <c r="C27" i="7"/>
  <c r="G27" i="7" s="1"/>
  <c r="H11" i="10"/>
  <c r="G35" i="4"/>
  <c r="G28" i="4"/>
  <c r="G17" i="4"/>
  <c r="G11" i="4"/>
  <c r="H45" i="4"/>
  <c r="D27" i="4"/>
  <c r="G13" i="10"/>
  <c r="G33" i="7"/>
  <c r="H17" i="7"/>
  <c r="H32" i="7"/>
  <c r="G32" i="7"/>
  <c r="C17" i="7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G34" i="2" s="1"/>
  <c r="F42" i="2"/>
  <c r="C42" i="2"/>
  <c r="F46" i="2"/>
  <c r="F45" i="2" s="1"/>
  <c r="C46" i="2"/>
  <c r="F48" i="2"/>
  <c r="C48" i="2"/>
  <c r="F52" i="2"/>
  <c r="F51" i="2" s="1"/>
  <c r="H51" i="2" s="1"/>
  <c r="C52" i="2"/>
  <c r="F55" i="2"/>
  <c r="C55" i="2"/>
  <c r="G64" i="2"/>
  <c r="F63" i="2"/>
  <c r="F58" i="2" s="1"/>
  <c r="C63" i="2"/>
  <c r="C58" i="2" s="1"/>
  <c r="F66" i="2"/>
  <c r="F65" i="2" s="1"/>
  <c r="H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H10" i="10" l="1"/>
  <c r="G27" i="4"/>
  <c r="H27" i="4"/>
  <c r="G10" i="4"/>
  <c r="H10" i="4"/>
  <c r="C51" i="2"/>
  <c r="C45" i="2"/>
  <c r="G45" i="2" s="1"/>
  <c r="F12" i="2"/>
  <c r="H12" i="2" s="1"/>
  <c r="H58" i="2"/>
  <c r="G58" i="2"/>
  <c r="H45" i="2"/>
  <c r="G63" i="2"/>
  <c r="D10" i="2"/>
  <c r="G10" i="1" s="1"/>
  <c r="G51" i="2"/>
  <c r="G78" i="6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65" i="2"/>
  <c r="H71" i="2"/>
  <c r="G71" i="2"/>
  <c r="F80" i="2"/>
  <c r="G80" i="2" s="1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C11" i="2" l="1"/>
  <c r="F10" i="1" s="1"/>
  <c r="F11" i="2"/>
  <c r="G12" i="2"/>
  <c r="G11" i="6"/>
  <c r="G84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 s="1"/>
  <c r="F70" i="2"/>
  <c r="I11" i="1" s="1"/>
  <c r="G87" i="2"/>
  <c r="C76" i="2"/>
  <c r="C70" i="2" s="1"/>
  <c r="F11" i="1" s="1"/>
  <c r="G23" i="1"/>
  <c r="G26" i="1" s="1"/>
  <c r="H12" i="1"/>
  <c r="G11" i="2" l="1"/>
  <c r="I10" i="1"/>
  <c r="K10" i="1" s="1"/>
  <c r="H11" i="2"/>
  <c r="J11" i="1"/>
  <c r="K11" i="1"/>
  <c r="G76" i="2"/>
  <c r="F10" i="2"/>
  <c r="H10" i="2" s="1"/>
  <c r="C10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G12" i="1"/>
  <c r="G15" i="1"/>
  <c r="F23" i="1"/>
  <c r="I12" i="1" l="1"/>
  <c r="K12" i="1" s="1"/>
  <c r="J10" i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J12" i="1" l="1"/>
  <c r="H27" i="1"/>
  <c r="I16" i="1"/>
  <c r="K16" i="1" s="1"/>
  <c r="K15" i="1"/>
  <c r="I27" i="1" l="1"/>
  <c r="J27" i="1" s="1"/>
  <c r="J16" i="1"/>
  <c r="K27" i="1" l="1"/>
</calcChain>
</file>

<file path=xl/sharedStrings.xml><?xml version="1.0" encoding="utf-8"?>
<sst xmlns="http://schemas.openxmlformats.org/spreadsheetml/2006/main" count="901" uniqueCount="584">
  <si>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</si>
  <si>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</si>
  <si>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</si>
  <si>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</si>
  <si>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</si>
  <si>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</si>
  <si>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</si>
  <si>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</si>
  <si>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</si>
  <si>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</si>
  <si>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</si>
  <si>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</si>
  <si>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</si>
  <si>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</si>
  <si>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</si>
  <si>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</si>
  <si>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</si>
  <si>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</si>
  <si>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</si>
  <si>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</si>
  <si>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</si>
  <si>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</si>
  <si>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</si>
  <si>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</si>
  <si>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</si>
  <si>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</si>
  <si>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</si>
  <si>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</si>
  <si>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</si>
  <si>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</si>
  <si>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</si>
  <si>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</si>
  <si>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</si>
  <si>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</si>
  <si>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</si>
  <si>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</si>
  <si>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</si>
  <si>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</si>
  <si>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</si>
  <si>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</si>
  <si>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</si>
  <si>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</si>
  <si>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</si>
  <si>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</si>
  <si>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</si>
  <si>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</si>
  <si>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</si>
  <si>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</si>
  <si>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</si>
  <si>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</si>
  <si>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</si>
  <si>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</si>
  <si>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</si>
  <si>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</si>
  <si>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</si>
  <si>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</si>
  <si>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</si>
  <si>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</si>
  <si>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</si>
  <si>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</si>
  <si>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</si>
  <si>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</si>
  <si>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</si>
  <si>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</si>
  <si>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</si>
  <si>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</si>
  <si>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</si>
  <si>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</si>
  <si>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</si>
  <si>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</si>
  <si>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</si>
  <si>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</si>
  <si>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</si>
  <si>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</si>
  <si>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</si>
  <si>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</si>
  <si>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</si>
  <si>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</si>
  <si>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</si>
  <si>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</si>
  <si>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</si>
  <si>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</si>
  <si>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</si>
  <si>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</si>
  <si>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</si>
  <si>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</si>
  <si>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</si>
  <si>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</si>
  <si>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</si>
  <si>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</si>
  <si>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</si>
  <si>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</si>
  <si>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</si>
  <si>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</si>
  <si>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</si>
  <si>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</si>
  <si>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</si>
  <si>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</si>
  <si>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</si>
  <si>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</si>
  <si>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</si>
  <si>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</si>
  <si>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</si>
  <si>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</si>
  <si>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</si>
  <si>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</si>
  <si>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</si>
  <si>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</si>
  <si>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</si>
  <si>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</si>
  <si>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</si>
  <si>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</si>
  <si>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</si>
  <si>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</si>
  <si>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</si>
  <si>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</si>
  <si>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</si>
  <si>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</si>
  <si>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</si>
  <si>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</si>
  <si>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</si>
  <si>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</si>
  <si>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</si>
  <si>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</si>
  <si>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</si>
  <si>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</si>
  <si>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</si>
  <si>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</si>
  <si>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</si>
  <si>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</si>
  <si>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</si>
  <si>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</si>
  <si>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</si>
  <si>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</si>
  <si>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</si>
  <si>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</si>
  <si>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</si>
  <si>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</si>
  <si>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</si>
  <si>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</si>
  <si>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</si>
  <si>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</si>
  <si>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</si>
  <si>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</si>
  <si>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</si>
  <si>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</si>
  <si>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</si>
  <si>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</si>
  <si>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</si>
  <si>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</si>
  <si>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</si>
  <si>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</si>
  <si>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</si>
  <si>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</si>
  <si>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</si>
  <si>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</si>
  <si>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</si>
  <si>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</si>
  <si>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</si>
  <si>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</si>
  <si>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</si>
  <si>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</si>
  <si>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</si>
  <si>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</si>
  <si>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</si>
  <si>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</si>
  <si>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</si>
  <si>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</si>
  <si>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</si>
  <si>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</si>
  <si>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</si>
  <si>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</si>
  <si>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</si>
  <si>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</si>
  <si>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</si>
  <si>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</si>
  <si>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</si>
  <si>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</si>
  <si>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</si>
  <si>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</si>
  <si>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</si>
  <si>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</si>
  <si>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</si>
  <si>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</si>
  <si>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</si>
  <si>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</si>
  <si>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</si>
  <si>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</si>
  <si>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</si>
  <si>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</si>
  <si>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</si>
  <si>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</si>
  <si>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</si>
  <si>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</si>
  <si>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</si>
  <si>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</si>
  <si>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</si>
  <si>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</si>
  <si>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</si>
  <si>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</si>
  <si>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</si>
  <si>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</si>
  <si>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</si>
  <si>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</si>
  <si>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</si>
  <si>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</si>
  <si>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</si>
  <si>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</si>
  <si>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</si>
  <si>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</si>
  <si>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</si>
  <si>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</si>
  <si>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</si>
  <si>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</si>
  <si>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</si>
  <si>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</si>
  <si>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</si>
  <si>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</si>
  <si>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</si>
  <si>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</si>
  <si>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</si>
  <si>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</si>
  <si>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</si>
  <si>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</si>
  <si>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</si>
  <si>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</si>
  <si>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</si>
  <si>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</si>
  <si>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</si>
  <si>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</si>
  <si>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</si>
  <si>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</si>
  <si>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</si>
  <si>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</si>
  <si>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</si>
  <si>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</si>
  <si>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</si>
  <si>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</si>
  <si>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</si>
  <si>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</si>
  <si>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</si>
  <si>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</si>
  <si>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</si>
  <si>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</si>
  <si>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</si>
  <si>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</si>
  <si>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</si>
  <si>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</si>
  <si>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</si>
  <si>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</si>
  <si>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</si>
  <si>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</si>
  <si>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</si>
  <si>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</si>
  <si>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</si>
  <si>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</si>
  <si>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</si>
  <si>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</si>
  <si>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</si>
  <si>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</si>
  <si>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</si>
  <si>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</si>
  <si>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</si>
  <si>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</si>
  <si>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</si>
  <si>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</si>
  <si>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</si>
  <si>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</si>
  <si>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</si>
  <si>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</si>
  <si>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</si>
  <si>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</si>
  <si>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</si>
  <si>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</si>
  <si>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</si>
  <si>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</si>
  <si>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</si>
  <si>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</si>
  <si>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</si>
  <si>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</si>
  <si>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</si>
  <si>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</si>
  <si>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</si>
  <si>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</si>
  <si>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</si>
  <si>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</si>
  <si>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</si>
  <si>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</si>
  <si>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</si>
  <si>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</si>
  <si>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</si>
  <si>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</si>
  <si>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</si>
  <si>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</si>
  <si>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</si>
  <si>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</si>
  <si>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</si>
  <si>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</si>
  <si>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</si>
  <si>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</si>
  <si>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</si>
  <si>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</si>
  <si>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</si>
  <si>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</si>
  <si>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</si>
  <si>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</si>
  <si>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</si>
  <si>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</si>
  <si>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</si>
  <si>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</si>
  <si>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</si>
  <si>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</si>
  <si>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</si>
  <si>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</si>
  <si>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</si>
  <si>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</si>
  <si>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</si>
  <si>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</si>
  <si>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</si>
  <si>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</si>
  <si>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</si>
  <si>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</si>
  <si>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</si>
  <si>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</si>
  <si>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</si>
  <si>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</si>
  <si>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</si>
  <si>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</si>
  <si>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</si>
  <si>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</si>
  <si>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</si>
  <si>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</si>
  <si>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</si>
  <si>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</si>
  <si>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</si>
  <si>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</si>
  <si>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</si>
  <si>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</si>
  <si>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</si>
  <si>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</si>
  <si>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</si>
  <si>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</si>
  <si>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</si>
  <si>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</si>
  <si>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</si>
  <si>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</si>
  <si>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</si>
  <si>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</si>
  <si>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</si>
  <si>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</si>
  <si>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</si>
  <si>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</si>
  <si>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</si>
  <si>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</si>
  <si>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</si>
  <si>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</si>
  <si>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</si>
  <si>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</si>
  <si>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</si>
  <si>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</si>
  <si>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</si>
  <si>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</si>
  <si>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</si>
  <si>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</si>
  <si>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</si>
  <si>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</si>
  <si>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</si>
  <si>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</si>
  <si>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</si>
  <si>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</si>
  <si>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</si>
  <si>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</si>
  <si>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</si>
  <si>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</si>
  <si>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</si>
  <si>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</si>
  <si>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</si>
  <si>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</si>
  <si>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</si>
  <si>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</si>
  <si>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</si>
  <si>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</si>
  <si>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</si>
  <si>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</si>
  <si>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</si>
  <si>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</si>
  <si>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</si>
  <si>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</si>
  <si>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</si>
  <si>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</si>
  <si>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</si>
  <si>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</si>
  <si>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</si>
  <si>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</si>
  <si>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</si>
  <si>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</si>
  <si>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</si>
  <si>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</si>
  <si>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</si>
  <si>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</si>
  <si>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</si>
  <si>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</si>
  <si>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</si>
  <si>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</si>
  <si>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</si>
  <si>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</si>
  <si>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</si>
  <si>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</si>
  <si>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</si>
  <si>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</si>
  <si>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</si>
  <si>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</si>
  <si>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</si>
  <si>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</si>
  <si>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</si>
  <si>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</si>
  <si>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</si>
  <si>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</si>
  <si>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</si>
  <si>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</si>
  <si>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</si>
  <si>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</si>
  <si>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</si>
  <si>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</si>
  <si>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</si>
  <si>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</si>
  <si>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</si>
  <si>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</si>
  <si>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</si>
  <si>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</si>
  <si>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</si>
  <si>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</si>
  <si>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</si>
  <si>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</si>
  <si>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</si>
  <si>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</si>
  <si>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</si>
  <si>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</si>
  <si>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</si>
  <si>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</si>
  <si>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</si>
  <si>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</si>
  <si>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</si>
  <si>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</si>
  <si>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</si>
  <si>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</si>
  <si>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</si>
  <si>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</si>
  <si>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</si>
  <si>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</si>
  <si>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</si>
  <si>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</si>
  <si>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</si>
  <si>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</si>
  <si>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</si>
  <si>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</si>
  <si>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</si>
  <si>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</si>
  <si>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</si>
  <si>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</si>
  <si>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</si>
  <si>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</si>
  <si>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</si>
  <si>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</si>
  <si>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</si>
  <si>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</si>
  <si>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</si>
  <si>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</si>
  <si>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</si>
  <si>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</si>
  <si>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</si>
  <si>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</si>
  <si>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</si>
  <si>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</si>
  <si>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</si>
  <si>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</si>
  <si>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</si>
  <si>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</si>
  <si>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</si>
  <si>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</si>
  <si>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</si>
  <si>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</si>
  <si>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</si>
  <si>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</si>
  <si>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</si>
  <si>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</si>
  <si>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</si>
  <si>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</si>
  <si>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</si>
  <si>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</si>
  <si>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</si>
  <si>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</si>
  <si>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</si>
  <si>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</si>
  <si>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</si>
  <si>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</si>
  <si>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</si>
  <si>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</si>
  <si>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</si>
  <si>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</si>
  <si>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</si>
  <si>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</si>
  <si>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</si>
  <si>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</si>
  <si>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</si>
  <si>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</si>
  <si>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</si>
  <si>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</si>
  <si>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</si>
  <si>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</si>
  <si>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</si>
  <si>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</si>
  <si>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</si>
  <si>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</si>
  <si>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</si>
  <si>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</si>
  <si>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</si>
  <si>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</si>
  <si>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</si>
  <si>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</si>
  <si>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</si>
  <si>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</si>
  <si>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</si>
  <si>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</si>
  <si>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</si>
  <si>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</si>
  <si>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</si>
  <si>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</si>
  <si>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</si>
  <si>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</si>
  <si>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</si>
  <si>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</si>
  <si>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</si>
  <si>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</si>
  <si>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3705</t>
  </si>
  <si>
    <t>VISOKO OBRAZOVANJE</t>
  </si>
  <si>
    <t>A621004</t>
  </si>
  <si>
    <t>REDOVNA DJELATNOST SVEUČILIŠTA U SPLITU</t>
  </si>
  <si>
    <t>A621181</t>
  </si>
  <si>
    <t>PRAVOMOĆNE SUDSKE PRESUDE</t>
  </si>
  <si>
    <t>A679077</t>
  </si>
  <si>
    <t>EU PROJEKTI SVEUČILIŠTA U SPLITU (IZ EVIDENCIJSKIH PRIHODA)</t>
  </si>
  <si>
    <t>A679091</t>
  </si>
  <si>
    <t>REDOVNA DJELATNOST SVEUČILIŠTA U SPLITU (IZ EVIDENCIJSKIH PRIHODA)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</si>
  <si>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</si>
  <si>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</si>
  <si>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</si>
  <si>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</si>
  <si>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</si>
  <si>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</si>
  <si>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</si>
  <si>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</si>
  <si>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</si>
  <si>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</si>
  <si>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</si>
  <si>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</si>
  <si>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</si>
  <si>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</si>
  <si>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</si>
  <si>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</si>
  <si>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</si>
  <si>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</si>
  <si>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</si>
  <si>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</si>
  <si>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</si>
  <si>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</si>
  <si>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</si>
  <si>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</si>
  <si>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</si>
  <si>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</si>
  <si>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</si>
  <si>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</si>
  <si>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</si>
  <si>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</si>
  <si>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</si>
  <si>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</si>
  <si>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r>
      <t xml:space="preserve">GODIŠNJI IZVJEŠTAJ O IZVRŠENJU FINANCIJSKOG PLANA: </t>
    </r>
    <r>
      <rPr>
        <b/>
        <sz val="12"/>
        <color rgb="FFFF0000"/>
        <rFont val="Arial"/>
        <family val="2"/>
      </rPr>
      <t>SVEUČILIŠTE U SPLITU - SVEUČILIŠNA KNJIŽNICA U SPLITU (RKP: 2524)</t>
    </r>
    <r>
      <rPr>
        <b/>
        <sz val="12"/>
        <color indexed="8"/>
        <rFont val="Arial"/>
        <family val="2"/>
        <charset val="238"/>
      </rPr>
      <t xml:space="preserve">
ZA 2024. GODINE</t>
    </r>
  </si>
  <si>
    <t>RKP: 2524</t>
  </si>
  <si>
    <t>SVEUČILIŠTE U SPLITU - SVEUČILIŠNA KNJIŽNICA U SPLITU</t>
  </si>
  <si>
    <t>OSTVARENJE / IZVRŠENJE 
01.2024. - 12.2024.</t>
  </si>
  <si>
    <t>080</t>
  </si>
  <si>
    <t>MINISTARSTVO ZNANOSTI I OBRAZOVANJA</t>
  </si>
  <si>
    <t>Oprema za ostale namjene</t>
  </si>
  <si>
    <t>Ostali nespomenuti rashodi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</si>
</sst>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55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7" fillId="28" borderId="9" applyProtection="0">
      <alignment vertical="center"/>
    </xf>
    <xf numFmtId="4" fontId="37" fillId="28" borderId="9" applyNumberFormat="0" applyProtection="0">
      <alignment horizontal="left" vertical="center" indent="1"/>
    </xf>
    <xf numFmtId="4" fontId="37" fillId="30" borderId="9" applyNumberFormat="0" applyProtection="0">
      <alignment horizontal="right" vertical="center"/>
    </xf>
    <xf numFmtId="0" fontId="37" fillId="31" borderId="9" applyNumberFormat="0" applyProtection="0">
      <alignment horizontal="left" vertical="center" indent="1"/>
    </xf>
    <xf numFmtId="4" fontId="37" fillId="33" borderId="9" applyNumberFormat="0" applyProtection="0">
      <alignment vertical="center"/>
    </xf>
    <xf numFmtId="0" fontId="37" fillId="34" borderId="9" applyNumberFormat="0" applyProtection="0">
      <alignment horizontal="left" vertical="center" indent="1"/>
    </xf>
    <xf numFmtId="0" fontId="37" fillId="36" borderId="9" applyNumberFormat="0" applyProtection="0">
      <alignment horizontal="left" vertical="center" wrapText="1" indent="1"/>
    </xf>
    <xf numFmtId="0" fontId="37" fillId="38" borderId="9" applyNumberFormat="0" applyProtection="0">
      <alignment horizontal="left" vertical="center" indent="1"/>
    </xf>
    <xf numFmtId="4" fontId="37" fillId="0" borderId="9" applyNumberFormat="0" applyProtection="0">
      <alignment horizontal="right" vertical="center"/>
    </xf>
  </cellStyleXfs>
  <cellXfs count="28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0" fontId="35" fillId="0" borderId="0" xfId="0" applyFont="1"/>
    <xf numFmtId="0" fontId="36" fillId="0" borderId="0" xfId="0" applyFont="1" applyAlignment="1">
      <alignment horizontal="center"/>
    </xf>
    <xf numFmtId="0" fontId="39" fillId="29" borderId="9" xfId="47" quotePrefix="1" applyNumberFormat="1" applyFont="1" applyFill="1" applyAlignment="1">
      <alignment horizontal="center" vertical="center" wrapText="1"/>
    </xf>
    <xf numFmtId="0" fontId="39" fillId="29" borderId="9" xfId="48" quotePrefix="1" applyNumberFormat="1" applyFont="1" applyFill="1" applyAlignment="1">
      <alignment horizontal="center" vertical="center"/>
    </xf>
    <xf numFmtId="0" fontId="39" fillId="32" borderId="9" xfId="49" quotePrefix="1" applyFont="1" applyFill="1" applyAlignment="1">
      <alignment horizontal="left" vertical="center" indent="2"/>
    </xf>
    <xf numFmtId="0" fontId="39" fillId="32" borderId="9" xfId="49" quotePrefix="1" applyFont="1" applyFill="1">
      <alignment horizontal="left" vertical="center" indent="1"/>
    </xf>
    <xf numFmtId="3" fontId="39" fillId="32" borderId="9" xfId="50" applyNumberFormat="1" applyFont="1" applyFill="1">
      <alignment vertical="center"/>
    </xf>
    <xf numFmtId="4" fontId="39" fillId="32" borderId="9" xfId="50" applyNumberFormat="1" applyFont="1" applyFill="1">
      <alignment vertical="center"/>
    </xf>
    <xf numFmtId="0" fontId="39" fillId="35" borderId="9" xfId="51" quotePrefix="1" applyFont="1" applyFill="1" applyAlignment="1">
      <alignment horizontal="left" vertical="center" indent="3"/>
    </xf>
    <xf numFmtId="0" fontId="39" fillId="35" borderId="9" xfId="51" quotePrefix="1" applyFont="1" applyFill="1">
      <alignment horizontal="left" vertical="center" indent="1"/>
    </xf>
    <xf numFmtId="3" fontId="39" fillId="35" borderId="9" xfId="50" applyNumberFormat="1" applyFont="1" applyFill="1">
      <alignment vertical="center"/>
    </xf>
    <xf numFmtId="4" fontId="39" fillId="35" borderId="9" xfId="50" applyNumberFormat="1" applyFont="1" applyFill="1">
      <alignment vertical="center"/>
    </xf>
    <xf numFmtId="0" fontId="39" fillId="37" borderId="9" xfId="52" quotePrefix="1" applyFont="1" applyFill="1" applyAlignment="1">
      <alignment horizontal="left" vertical="center" wrapText="1" indent="4"/>
    </xf>
    <xf numFmtId="0" fontId="39" fillId="37" borderId="9" xfId="52" quotePrefix="1" applyFont="1" applyFill="1">
      <alignment horizontal="left" vertical="center" wrapText="1" indent="1"/>
    </xf>
    <xf numFmtId="3" fontId="39" fillId="37" borderId="9" xfId="50" applyNumberFormat="1" applyFont="1" applyFill="1">
      <alignment vertical="center"/>
    </xf>
    <xf numFmtId="4" fontId="39" fillId="37" borderId="9" xfId="50" applyNumberFormat="1" applyFont="1" applyFill="1">
      <alignment vertical="center"/>
    </xf>
    <xf numFmtId="0" fontId="39" fillId="32" borderId="9" xfId="53" quotePrefix="1" applyFont="1" applyFill="1" applyAlignment="1">
      <alignment horizontal="left" vertical="center" indent="5"/>
    </xf>
    <xf numFmtId="0" fontId="39" fillId="32" borderId="9" xfId="53" quotePrefix="1" applyFont="1" applyFill="1">
      <alignment horizontal="left" vertical="center" indent="1"/>
    </xf>
    <xf numFmtId="0" fontId="39" fillId="37" borderId="9" xfId="53" quotePrefix="1" applyFont="1" applyFill="1" applyAlignment="1">
      <alignment horizontal="center" vertical="center"/>
    </xf>
    <xf numFmtId="0" fontId="39" fillId="37" borderId="9" xfId="53" quotePrefix="1" applyFont="1" applyFill="1">
      <alignment horizontal="left" vertical="center" indent="1"/>
    </xf>
    <xf numFmtId="0" fontId="37" fillId="37" borderId="9" xfId="53" quotePrefix="1" applyFill="1" applyAlignment="1">
      <alignment horizontal="left" vertical="center" indent="7"/>
    </xf>
    <xf numFmtId="0" fontId="37" fillId="37" borderId="9" xfId="53" quotePrefix="1" applyFill="1">
      <alignment horizontal="left" vertical="center" indent="1"/>
    </xf>
    <xf numFmtId="3" fontId="37" fillId="24" borderId="9" xfId="54" applyNumberFormat="1" applyFill="1">
      <alignment horizontal="right" vertical="center"/>
    </xf>
    <xf numFmtId="4" fontId="37" fillId="24" borderId="9" xfId="54" applyNumberFormat="1" applyFill="1">
      <alignment horizontal="right" vertical="center"/>
    </xf>
    <xf numFmtId="0" fontId="37" fillId="39" borderId="9" xfId="53" quotePrefix="1" applyFill="1" applyAlignment="1">
      <alignment horizontal="left" vertical="center" indent="8"/>
    </xf>
    <xf numFmtId="0" fontId="37" fillId="39" borderId="9" xfId="53" quotePrefix="1" applyFill="1">
      <alignment horizontal="left" vertical="center" indent="1"/>
    </xf>
    <xf numFmtId="3" fontId="37" fillId="2" borderId="9" xfId="54" applyNumberFormat="1" applyFill="1">
      <alignment horizontal="right" vertical="center"/>
    </xf>
    <xf numFmtId="4" fontId="37" fillId="2" borderId="9" xfId="54" applyNumberFormat="1" applyFill="1">
      <alignment horizontal="right" vertical="center"/>
    </xf>
    <xf numFmtId="0" fontId="39" fillId="35" borderId="9" xfId="53" quotePrefix="1" applyFont="1" applyFill="1" applyAlignment="1">
      <alignment horizontal="center" vertical="center"/>
    </xf>
    <xf numFmtId="0" fontId="39" fillId="35" borderId="9" xfId="53" quotePrefix="1" applyFont="1" applyFill="1">
      <alignment horizontal="left" vertical="center" inden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8" fillId="29" borderId="10" xfId="46" quotePrefix="1" applyFont="1" applyFill="1" applyBorder="1" applyAlignment="1">
      <alignment horizontal="center" vertical="center"/>
    </xf>
    <xf numFmtId="0" fontId="38" fillId="29" borderId="11" xfId="46" quotePrefix="1" applyFont="1" applyFill="1" applyBorder="1" applyAlignment="1">
      <alignment horizontal="center" vertical="center"/>
    </xf>
    <xf numFmtId="0" fontId="39" fillId="29" borderId="10" xfId="46" quotePrefix="1" applyFont="1" applyFill="1" applyBorder="1" applyAlignment="1">
      <alignment horizontal="center" vertical="center"/>
    </xf>
    <xf numFmtId="0" fontId="39" fillId="29" borderId="11" xfId="46" quotePrefix="1" applyFont="1" applyFill="1" applyBorder="1" applyAlignment="1">
      <alignment horizontal="center" vertical="center"/>
    </xf>
  </cellXfs>
  <cellStyles count="55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 2" xfId="50" xr:uid="{DF028AB5-2E36-4566-9ACF-82B4D833FC3E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chaText 2" xfId="46" xr:uid="{4A5DF27C-9A4F-45A9-A0DF-A7F8DC70337A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formats 2" xfId="48" xr:uid="{4BA24832-1FF9-4140-BED5-0A97B3C0A005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 2" xfId="49" xr:uid="{4C37B366-F06A-4EFA-B257-49A1F048C539}"/>
    <cellStyle name="SAPBEXHLevel0X" xfId="4" xr:uid="{00000000-0005-0000-0000-00001B000000}"/>
    <cellStyle name="SAPBEXHLevel1" xfId="7" xr:uid="{00000000-0005-0000-0000-00001C000000}"/>
    <cellStyle name="SAPBEXHLevel1 2" xfId="51" xr:uid="{75B93DBE-73CC-4D65-9307-6A413AF2E9ED}"/>
    <cellStyle name="SAPBEXHLevel1X" xfId="33" xr:uid="{00000000-0005-0000-0000-00001D000000}"/>
    <cellStyle name="SAPBEXHLevel2" xfId="9" xr:uid="{00000000-0005-0000-0000-00001E000000}"/>
    <cellStyle name="SAPBEXHLevel2 2" xfId="52" xr:uid="{436FE3B7-DF13-4968-92A0-89C556195612}"/>
    <cellStyle name="SAPBEXHLevel2X" xfId="34" xr:uid="{00000000-0005-0000-0000-00001F000000}"/>
    <cellStyle name="SAPBEXHLevel3" xfId="10" xr:uid="{00000000-0005-0000-0000-000020000000}"/>
    <cellStyle name="SAPBEXHLevel3 2" xfId="53" xr:uid="{7880C220-E9CB-4060-89C5-EE7293A023F5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54" xr:uid="{452EB94C-DCBE-4CA9-A0D0-B9A440C300B9}"/>
    <cellStyle name="SAPBEXstdDataEmph" xfId="41" xr:uid="{00000000-0005-0000-0000-000029000000}"/>
    <cellStyle name="SAPBEXstdItem" xfId="42" xr:uid="{00000000-0005-0000-0000-00002A000000}"/>
    <cellStyle name="SAPBEXstdItem 2" xfId="47" xr:uid="{10228FB6-167F-4A34-B765-FCF599DBFD2C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F27" sqref="F27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75" t="s">
        <v>576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75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68" t="s">
        <v>2</v>
      </c>
      <c r="B7" s="268"/>
      <c r="C7" s="268"/>
      <c r="D7" s="268"/>
      <c r="E7" s="268"/>
      <c r="F7" s="8"/>
      <c r="G7" s="9"/>
      <c r="H7" s="9"/>
      <c r="I7" s="10"/>
      <c r="J7" s="11"/>
      <c r="K7" s="11"/>
    </row>
    <row r="8" spans="1:11" ht="38.25" x14ac:dyDescent="0.25">
      <c r="A8" s="269" t="s">
        <v>3</v>
      </c>
      <c r="B8" s="269"/>
      <c r="C8" s="269"/>
      <c r="D8" s="269"/>
      <c r="E8" s="269"/>
      <c r="F8" s="12" t="s">
        <v>566</v>
      </c>
      <c r="G8" s="13" t="s">
        <v>562</v>
      </c>
      <c r="H8" s="13" t="s">
        <v>563</v>
      </c>
      <c r="I8" s="12" t="s">
        <v>567</v>
      </c>
      <c r="J8" s="12" t="s">
        <v>4</v>
      </c>
      <c r="K8" s="12" t="s">
        <v>5</v>
      </c>
    </row>
    <row r="9" spans="1:11" x14ac:dyDescent="0.25">
      <c r="A9" s="273">
        <v>1</v>
      </c>
      <c r="B9" s="273"/>
      <c r="C9" s="273"/>
      <c r="D9" s="273"/>
      <c r="E9" s="274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54" t="s">
        <v>8</v>
      </c>
      <c r="B10" s="260"/>
      <c r="C10" s="260"/>
      <c r="D10" s="260"/>
      <c r="E10" s="261"/>
      <c r="F10" s="16">
        <f>+'A.1 PRIHODI EK'!C11</f>
        <v>1605389.3499999999</v>
      </c>
      <c r="G10" s="17">
        <f>+'A.1 PRIHODI EK'!D10</f>
        <v>1751613</v>
      </c>
      <c r="H10" s="17">
        <f>+'A.1 PRIHODI EK'!E10</f>
        <v>1843808</v>
      </c>
      <c r="I10" s="16">
        <f>+'A.1 PRIHODI EK'!F11</f>
        <v>1837659.38</v>
      </c>
      <c r="J10" s="18">
        <f t="shared" ref="J10:J16" si="0">+I10/F10*100</f>
        <v>114.46814319529403</v>
      </c>
      <c r="K10" s="18">
        <f t="shared" ref="K10:K16" si="1">+I10/H10*100</f>
        <v>99.666526015723974</v>
      </c>
    </row>
    <row r="11" spans="1:11" x14ac:dyDescent="0.25">
      <c r="A11" s="262" t="s">
        <v>9</v>
      </c>
      <c r="B11" s="261"/>
      <c r="C11" s="261"/>
      <c r="D11" s="261"/>
      <c r="E11" s="261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263" t="s">
        <v>10</v>
      </c>
      <c r="B12" s="264"/>
      <c r="C12" s="264"/>
      <c r="D12" s="264"/>
      <c r="E12" s="265"/>
      <c r="F12" s="19">
        <f>F10+F11</f>
        <v>1605389.3499999999</v>
      </c>
      <c r="G12" s="20">
        <f>G10+G11</f>
        <v>1751613</v>
      </c>
      <c r="H12" s="20">
        <f>H10+H11</f>
        <v>1843808</v>
      </c>
      <c r="I12" s="19">
        <f>I10+I11</f>
        <v>1837659.38</v>
      </c>
      <c r="J12" s="19">
        <f t="shared" si="0"/>
        <v>114.46814319529403</v>
      </c>
      <c r="K12" s="19">
        <f t="shared" si="1"/>
        <v>99.666526015723974</v>
      </c>
    </row>
    <row r="13" spans="1:11" x14ac:dyDescent="0.25">
      <c r="A13" s="266" t="s">
        <v>11</v>
      </c>
      <c r="B13" s="260"/>
      <c r="C13" s="260"/>
      <c r="D13" s="260"/>
      <c r="E13" s="260"/>
      <c r="F13" s="16">
        <f>+'A.1 RASHODI EK'!C10</f>
        <v>1564273.27</v>
      </c>
      <c r="G13" s="17">
        <f>+'A.1 RASHODI EK'!D10</f>
        <v>1717930</v>
      </c>
      <c r="H13" s="17">
        <f>+'A.1 RASHODI EK'!E10</f>
        <v>1809219</v>
      </c>
      <c r="I13" s="16">
        <f>+'A.1 RASHODI EK'!F10</f>
        <v>1791403.28</v>
      </c>
      <c r="J13" s="18">
        <f t="shared" si="0"/>
        <v>114.51984217565771</v>
      </c>
      <c r="K13" s="18">
        <f t="shared" si="1"/>
        <v>99.015281179337606</v>
      </c>
    </row>
    <row r="14" spans="1:11" x14ac:dyDescent="0.25">
      <c r="A14" s="262" t="s">
        <v>12</v>
      </c>
      <c r="B14" s="261"/>
      <c r="C14" s="261"/>
      <c r="D14" s="261"/>
      <c r="E14" s="261"/>
      <c r="F14" s="16">
        <f>+'A.1 RASHODI EK'!C113</f>
        <v>40381.83</v>
      </c>
      <c r="G14" s="17">
        <f>+'A.1 RASHODI EK'!D113</f>
        <v>33683</v>
      </c>
      <c r="H14" s="17">
        <f>+'A.1 RASHODI EK'!E113</f>
        <v>31242</v>
      </c>
      <c r="I14" s="16">
        <f>+'A.1 RASHODI EK'!F113</f>
        <v>26013.460000000003</v>
      </c>
      <c r="J14" s="18">
        <f t="shared" si="0"/>
        <v>64.418724956248894</v>
      </c>
      <c r="K14" s="18">
        <f t="shared" si="1"/>
        <v>83.264387683246923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1604655.1</v>
      </c>
      <c r="G15" s="20">
        <f>G13+G14</f>
        <v>1751613</v>
      </c>
      <c r="H15" s="20">
        <f>H13+H14</f>
        <v>1840461</v>
      </c>
      <c r="I15" s="19">
        <f>I13+I14</f>
        <v>1817416.74</v>
      </c>
      <c r="J15" s="19">
        <f t="shared" si="0"/>
        <v>113.25902619198357</v>
      </c>
      <c r="K15" s="19">
        <f t="shared" si="1"/>
        <v>98.747908268634859</v>
      </c>
    </row>
    <row r="16" spans="1:11" x14ac:dyDescent="0.25">
      <c r="A16" s="267" t="s">
        <v>14</v>
      </c>
      <c r="B16" s="264"/>
      <c r="C16" s="264"/>
      <c r="D16" s="264"/>
      <c r="E16" s="264"/>
      <c r="F16" s="23">
        <f>F12-F15</f>
        <v>734.24999999976717</v>
      </c>
      <c r="G16" s="24">
        <f>G12-G15</f>
        <v>0</v>
      </c>
      <c r="H16" s="24">
        <f>H12-H15</f>
        <v>3347</v>
      </c>
      <c r="I16" s="23">
        <f>I12-I15</f>
        <v>20242.639999999898</v>
      </c>
      <c r="J16" s="19">
        <f t="shared" si="0"/>
        <v>2756.9138576787632</v>
      </c>
      <c r="K16" s="19">
        <f t="shared" si="1"/>
        <v>604.79952195996111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68" t="s">
        <v>15</v>
      </c>
      <c r="B18" s="268"/>
      <c r="C18" s="268"/>
      <c r="D18" s="268"/>
      <c r="E18" s="268"/>
      <c r="F18" s="26"/>
      <c r="G18" s="27"/>
      <c r="H18" s="27"/>
      <c r="I18" s="26"/>
      <c r="J18" s="28"/>
      <c r="K18" s="28"/>
    </row>
    <row r="19" spans="1:11" ht="38.25" x14ac:dyDescent="0.25">
      <c r="A19" s="269" t="s">
        <v>3</v>
      </c>
      <c r="B19" s="269"/>
      <c r="C19" s="269"/>
      <c r="D19" s="269"/>
      <c r="E19" s="269"/>
      <c r="F19" s="12" t="s">
        <v>566</v>
      </c>
      <c r="G19" s="13" t="s">
        <v>562</v>
      </c>
      <c r="H19" s="13" t="s">
        <v>563</v>
      </c>
      <c r="I19" s="12" t="s">
        <v>567</v>
      </c>
      <c r="J19" s="29" t="s">
        <v>4</v>
      </c>
      <c r="K19" s="29" t="s">
        <v>5</v>
      </c>
    </row>
    <row r="20" spans="1:11" x14ac:dyDescent="0.25">
      <c r="A20" s="270">
        <v>1</v>
      </c>
      <c r="B20" s="271"/>
      <c r="C20" s="271"/>
      <c r="D20" s="271"/>
      <c r="E20" s="271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54" t="s">
        <v>16</v>
      </c>
      <c r="B21" s="272"/>
      <c r="C21" s="272"/>
      <c r="D21" s="272"/>
      <c r="E21" s="272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54" t="s">
        <v>17</v>
      </c>
      <c r="B22" s="255"/>
      <c r="C22" s="255"/>
      <c r="D22" s="255"/>
      <c r="E22" s="255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56" t="s">
        <v>18</v>
      </c>
      <c r="B23" s="257"/>
      <c r="C23" s="257"/>
      <c r="D23" s="257"/>
      <c r="E23" s="258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254" t="s">
        <v>19</v>
      </c>
      <c r="B24" s="255"/>
      <c r="C24" s="255"/>
      <c r="D24" s="255"/>
      <c r="E24" s="255"/>
      <c r="F24" s="215">
        <v>169089.05</v>
      </c>
      <c r="G24" s="216">
        <v>97325</v>
      </c>
      <c r="H24" s="216">
        <v>169089</v>
      </c>
      <c r="I24" s="16">
        <f>-F25</f>
        <v>169823.3</v>
      </c>
      <c r="J24" s="18">
        <f t="shared" si="2"/>
        <v>100.43423864525822</v>
      </c>
      <c r="K24" s="18">
        <f t="shared" si="3"/>
        <v>100.43426834388988</v>
      </c>
    </row>
    <row r="25" spans="1:11" x14ac:dyDescent="0.25">
      <c r="A25" s="254" t="s">
        <v>20</v>
      </c>
      <c r="B25" s="255"/>
      <c r="C25" s="255"/>
      <c r="D25" s="255"/>
      <c r="E25" s="255"/>
      <c r="F25" s="215">
        <v>-169823.3</v>
      </c>
      <c r="G25" s="216">
        <v>-97325</v>
      </c>
      <c r="H25" s="216">
        <v>-173170</v>
      </c>
      <c r="I25" s="216">
        <v>-190065.94</v>
      </c>
      <c r="J25" s="18">
        <f t="shared" si="2"/>
        <v>111.91982490035232</v>
      </c>
      <c r="K25" s="18">
        <f t="shared" si="3"/>
        <v>109.75685164866893</v>
      </c>
    </row>
    <row r="26" spans="1:11" x14ac:dyDescent="0.25">
      <c r="A26" s="256" t="s">
        <v>21</v>
      </c>
      <c r="B26" s="257"/>
      <c r="C26" s="257"/>
      <c r="D26" s="257"/>
      <c r="E26" s="258"/>
      <c r="F26" s="19">
        <f>+F23+F24+F25</f>
        <v>-734.25</v>
      </c>
      <c r="G26" s="24">
        <f>+G23+G24+G25</f>
        <v>0</v>
      </c>
      <c r="H26" s="24">
        <f>+H23+H24+H25</f>
        <v>-4081</v>
      </c>
      <c r="I26" s="19">
        <f>+I23+I24+I25</f>
        <v>-20242.640000000014</v>
      </c>
      <c r="J26" s="19">
        <f t="shared" si="2"/>
        <v>2756.9138576779046</v>
      </c>
      <c r="K26" s="19">
        <f t="shared" si="3"/>
        <v>496.02156334231842</v>
      </c>
    </row>
    <row r="27" spans="1:11" x14ac:dyDescent="0.25">
      <c r="A27" s="259" t="s">
        <v>22</v>
      </c>
      <c r="B27" s="259"/>
      <c r="C27" s="259"/>
      <c r="D27" s="259"/>
      <c r="E27" s="259"/>
      <c r="F27" s="23">
        <f>+F16+F26</f>
        <v>-2.3283064365386963E-10</v>
      </c>
      <c r="G27" s="24">
        <f>+G16+G26</f>
        <v>0</v>
      </c>
      <c r="H27" s="24">
        <f>+H16+H26</f>
        <v>-734</v>
      </c>
      <c r="I27" s="23">
        <f>+I16+I26</f>
        <v>-1.1641532182693481E-10</v>
      </c>
      <c r="J27" s="19">
        <f t="shared" si="2"/>
        <v>50</v>
      </c>
      <c r="K27" s="19">
        <f t="shared" si="3"/>
        <v>1.5860398069064687E-11</v>
      </c>
    </row>
    <row r="29" spans="1:11" ht="23.25" customHeight="1" x14ac:dyDescent="0.25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</row>
    <row r="30" spans="1:11" ht="20.25" customHeight="1" x14ac:dyDescent="0.25">
      <c r="A30" s="252" t="s">
        <v>568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</row>
    <row r="31" spans="1:11" ht="38.25" customHeight="1" x14ac:dyDescent="0.25">
      <c r="A31" s="252" t="s">
        <v>574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x14ac:dyDescent="0.25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spans="1:11" ht="31.5" customHeight="1" x14ac:dyDescent="0.25">
      <c r="A33" s="253" t="s">
        <v>575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54" activePane="bottomRight" state="frozen"/>
      <selection pane="topRight" activeCell="C1" sqref="C1"/>
      <selection pane="bottomLeft" activeCell="A10" sqref="A10"/>
      <selection pane="bottomRight" activeCell="C57" sqref="C57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78" t="s">
        <v>23</v>
      </c>
      <c r="B3" s="278"/>
      <c r="C3" s="278"/>
      <c r="D3" s="278"/>
      <c r="E3" s="278"/>
      <c r="F3" s="278"/>
      <c r="G3" s="278"/>
      <c r="H3" s="278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78" t="s">
        <v>24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77" t="s">
        <v>3</v>
      </c>
      <c r="B7" s="277"/>
      <c r="C7" s="54" t="s">
        <v>569</v>
      </c>
      <c r="D7" s="54" t="s">
        <v>564</v>
      </c>
      <c r="E7" s="54" t="s">
        <v>565</v>
      </c>
      <c r="F7" s="54" t="s">
        <v>570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76">
        <v>1</v>
      </c>
      <c r="B8" s="276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1605389.3499999999</v>
      </c>
      <c r="D10" s="202">
        <f>+D11+D70</f>
        <v>1751613</v>
      </c>
      <c r="E10" s="202">
        <f>+E11+E70</f>
        <v>1843808</v>
      </c>
      <c r="F10" s="192">
        <f>+F11+F70</f>
        <v>1837659.38</v>
      </c>
      <c r="G10" s="192">
        <f>+F10/C10*100</f>
        <v>114.46814319529403</v>
      </c>
      <c r="H10" s="192">
        <f>+F10/E10*100</f>
        <v>99.666526015723974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1605389.3499999999</v>
      </c>
      <c r="D11" s="196">
        <f>+D12+D34+D45+D51+D58+D65</f>
        <v>1751613</v>
      </c>
      <c r="E11" s="196">
        <f>+E12+E34+E45+E51+E58+E65</f>
        <v>1843808</v>
      </c>
      <c r="F11" s="195">
        <f>+F12+F34+F45+F51+F58+F65</f>
        <v>1837659.38</v>
      </c>
      <c r="G11" s="197">
        <f>+F11/C11*100</f>
        <v>114.46814319529403</v>
      </c>
      <c r="H11" s="197">
        <f>+F11/E11*100</f>
        <v>99.666526015723974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283045.86</v>
      </c>
      <c r="D12" s="161">
        <v>315351</v>
      </c>
      <c r="E12" s="161">
        <v>313048</v>
      </c>
      <c r="F12" s="178">
        <f>+F13+F15+F20+F23+F26+F29</f>
        <v>326395.03999999998</v>
      </c>
      <c r="G12" s="178">
        <f>+F12/C12*100</f>
        <v>115.31524962067985</v>
      </c>
      <c r="H12" s="178">
        <f>+F12/E12*100</f>
        <v>104.26357619278832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71.67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/>
      <c r="D21" s="175"/>
      <c r="E21" s="175"/>
      <c r="F21" s="47">
        <v>71.67</v>
      </c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50827.28</v>
      </c>
      <c r="D23" s="176"/>
      <c r="E23" s="176"/>
      <c r="F23" s="178">
        <f>+F24+F25</f>
        <v>64115</v>
      </c>
      <c r="G23" s="178">
        <f t="shared" si="0"/>
        <v>126.14289019597351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37555</v>
      </c>
      <c r="D24" s="175"/>
      <c r="E24" s="175"/>
      <c r="F24" s="47">
        <v>37565</v>
      </c>
      <c r="G24" s="174">
        <f t="shared" si="0"/>
        <v>100.02662761283452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13272.28</v>
      </c>
      <c r="D25" s="175"/>
      <c r="E25" s="175"/>
      <c r="F25" s="47">
        <v>26550</v>
      </c>
      <c r="G25" s="174">
        <f t="shared" si="0"/>
        <v>200.0409876825986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232218.58</v>
      </c>
      <c r="D29" s="176"/>
      <c r="E29" s="176"/>
      <c r="F29" s="178">
        <f>SUM(F30:F33)</f>
        <v>262208.37</v>
      </c>
      <c r="G29" s="178">
        <f t="shared" si="0"/>
        <v>112.91446618957019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230372.58</v>
      </c>
      <c r="D30" s="176"/>
      <c r="E30" s="176"/>
      <c r="F30" s="47">
        <v>250900.49</v>
      </c>
      <c r="G30" s="174">
        <f t="shared" si="0"/>
        <v>108.91074363103456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/>
      <c r="D31" s="176"/>
      <c r="E31" s="176"/>
      <c r="F31" s="47"/>
      <c r="G31" s="174" t="e">
        <f t="shared" si="0"/>
        <v>#DIV/0!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1846</v>
      </c>
      <c r="D32" s="176"/>
      <c r="E32" s="176"/>
      <c r="F32" s="47">
        <v>11307.88</v>
      </c>
      <c r="G32" s="174">
        <f t="shared" si="0"/>
        <v>612.56121343445284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0.13</v>
      </c>
      <c r="D34" s="161"/>
      <c r="E34" s="161"/>
      <c r="F34" s="178">
        <f>+F35+F42</f>
        <v>1.07</v>
      </c>
      <c r="G34" s="178">
        <f>+F34/C34*100</f>
        <v>823.07692307692321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0.13</v>
      </c>
      <c r="D35" s="176"/>
      <c r="E35" s="176"/>
      <c r="F35" s="178">
        <f>SUM(F36:F41)</f>
        <v>1.07</v>
      </c>
      <c r="G35" s="178">
        <f t="shared" si="0"/>
        <v>823.07692307692321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0.13</v>
      </c>
      <c r="D36" s="176"/>
      <c r="E36" s="176"/>
      <c r="F36" s="47">
        <v>1.07</v>
      </c>
      <c r="G36" s="174">
        <f t="shared" si="0"/>
        <v>823.07692307692321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120459.79</v>
      </c>
      <c r="D45" s="161">
        <v>126086</v>
      </c>
      <c r="E45" s="161">
        <v>120500</v>
      </c>
      <c r="F45" s="178">
        <f>+F46+F48</f>
        <v>117537.85</v>
      </c>
      <c r="G45" s="178">
        <f>+F45/C45*100</f>
        <v>97.57434410270848</v>
      </c>
      <c r="H45" s="178">
        <f>+F45/E45*100</f>
        <v>97.541784232365146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120459.79</v>
      </c>
      <c r="D48" s="176"/>
      <c r="E48" s="176"/>
      <c r="F48" s="178">
        <f>+F49+F50</f>
        <v>117537.85</v>
      </c>
      <c r="G48" s="178">
        <f t="shared" si="0"/>
        <v>97.57434410270848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120459.79</v>
      </c>
      <c r="D50" s="176"/>
      <c r="E50" s="176"/>
      <c r="F50" s="47">
        <v>117537.85</v>
      </c>
      <c r="G50" s="174">
        <f t="shared" si="0"/>
        <v>97.57434410270848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20953.150000000001</v>
      </c>
      <c r="D51" s="161">
        <v>18960</v>
      </c>
      <c r="E51" s="161">
        <v>19650</v>
      </c>
      <c r="F51" s="178">
        <f>+F52+F55</f>
        <v>18501.169999999998</v>
      </c>
      <c r="G51" s="178">
        <f>+F51/C51*100</f>
        <v>88.297797705834185</v>
      </c>
      <c r="H51" s="178">
        <f>+F51/E51*100</f>
        <v>94.153536895674293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16971.47</v>
      </c>
      <c r="D52" s="176"/>
      <c r="E52" s="176"/>
      <c r="F52" s="178">
        <f>+F53+F54</f>
        <v>18501.169999999998</v>
      </c>
      <c r="G52" s="178">
        <f t="shared" si="0"/>
        <v>109.01336183606958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/>
      <c r="D53" s="176"/>
      <c r="E53" s="176"/>
      <c r="F53" s="47"/>
      <c r="G53" s="174" t="e">
        <f t="shared" si="0"/>
        <v>#DIV/0!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16971.47</v>
      </c>
      <c r="D54" s="176"/>
      <c r="E54" s="176"/>
      <c r="F54" s="47">
        <v>18501.169999999998</v>
      </c>
      <c r="G54" s="174">
        <f t="shared" si="0"/>
        <v>109.01336183606958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3981.68</v>
      </c>
      <c r="D55" s="176"/>
      <c r="E55" s="176"/>
      <c r="F55" s="178">
        <f>+F56+F57</f>
        <v>0</v>
      </c>
      <c r="G55" s="178">
        <f t="shared" si="0"/>
        <v>0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>
        <v>3981.68</v>
      </c>
      <c r="D56" s="176"/>
      <c r="E56" s="176"/>
      <c r="F56" s="47"/>
      <c r="G56" s="174">
        <f t="shared" si="0"/>
        <v>0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544</v>
      </c>
      <c r="C58" s="178">
        <f>+C59+C63</f>
        <v>1180930.42</v>
      </c>
      <c r="D58" s="161">
        <v>1291216</v>
      </c>
      <c r="E58" s="161">
        <v>1390610</v>
      </c>
      <c r="F58" s="178">
        <f>+F59+F63</f>
        <v>1375224.25</v>
      </c>
      <c r="G58" s="178">
        <f>+F58/C58*100</f>
        <v>116.45260607309955</v>
      </c>
      <c r="H58" s="178">
        <f>+F58/E58*100</f>
        <v>98.893597054530019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544</v>
      </c>
      <c r="C59" s="178">
        <f>+C60+C61+C62</f>
        <v>1180930.42</v>
      </c>
      <c r="D59" s="176"/>
      <c r="E59" s="176"/>
      <c r="F59" s="178">
        <f>+F60+F61+F62</f>
        <v>1375224.25</v>
      </c>
      <c r="G59" s="178">
        <f t="shared" si="0"/>
        <v>116.45260607309955</v>
      </c>
      <c r="H59" s="178"/>
      <c r="I59" s="169"/>
      <c r="J59" s="169"/>
      <c r="K59" s="169"/>
      <c r="L59" s="169"/>
      <c r="M59" s="169"/>
      <c r="N59" s="169"/>
      <c r="O59" s="169"/>
    </row>
    <row r="60" spans="1:15" s="221" customFormat="1" x14ac:dyDescent="0.2">
      <c r="A60" s="171">
        <v>6711</v>
      </c>
      <c r="B60" s="170" t="s">
        <v>571</v>
      </c>
      <c r="C60" s="218">
        <v>1180930.42</v>
      </c>
      <c r="D60" s="219"/>
      <c r="E60" s="219"/>
      <c r="F60" s="218">
        <v>1375224.25</v>
      </c>
      <c r="G60" s="218">
        <f t="shared" si="0"/>
        <v>116.45260607309955</v>
      </c>
      <c r="H60" s="220"/>
      <c r="I60" s="169"/>
      <c r="J60" s="169"/>
      <c r="K60" s="169"/>
      <c r="L60" s="169"/>
      <c r="M60" s="169"/>
      <c r="N60" s="169"/>
      <c r="O60" s="169"/>
    </row>
    <row r="61" spans="1:15" s="221" customFormat="1" ht="25.5" x14ac:dyDescent="0.2">
      <c r="A61" s="171">
        <v>6712</v>
      </c>
      <c r="B61" s="170" t="s">
        <v>572</v>
      </c>
      <c r="C61" s="218"/>
      <c r="D61" s="219"/>
      <c r="E61" s="219"/>
      <c r="F61" s="218"/>
      <c r="G61" s="218" t="e">
        <f t="shared" si="0"/>
        <v>#DIV/0!</v>
      </c>
      <c r="H61" s="220"/>
      <c r="I61" s="169"/>
      <c r="J61" s="169"/>
      <c r="K61" s="169"/>
      <c r="L61" s="169"/>
      <c r="M61" s="169"/>
      <c r="N61" s="169"/>
      <c r="O61" s="169"/>
    </row>
    <row r="62" spans="1:15" s="221" customFormat="1" ht="25.5" x14ac:dyDescent="0.2">
      <c r="A62" s="171">
        <v>6714</v>
      </c>
      <c r="B62" s="170" t="s">
        <v>573</v>
      </c>
      <c r="C62" s="218"/>
      <c r="D62" s="219"/>
      <c r="E62" s="219"/>
      <c r="F62" s="218"/>
      <c r="G62" s="218" t="e">
        <f t="shared" si="0"/>
        <v>#DIV/0!</v>
      </c>
      <c r="H62" s="220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552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552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0</v>
      </c>
      <c r="D65" s="161"/>
      <c r="E65" s="161"/>
      <c r="F65" s="178">
        <f>+F66+F68</f>
        <v>0</v>
      </c>
      <c r="G65" s="178" t="e">
        <f>+F65/C65*100</f>
        <v>#DIV/0!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0</v>
      </c>
      <c r="D68" s="176"/>
      <c r="E68" s="176"/>
      <c r="F68" s="178">
        <f>+F69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/>
      <c r="D69" s="176"/>
      <c r="E69" s="176"/>
      <c r="F69" s="47"/>
      <c r="G69" s="174" t="e">
        <f t="shared" si="0"/>
        <v>#DIV/0!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0</v>
      </c>
      <c r="D70" s="196">
        <f>+D71+D76</f>
        <v>0</v>
      </c>
      <c r="E70" s="196">
        <f>+E71+E76</f>
        <v>0</v>
      </c>
      <c r="F70" s="195">
        <f>+F71+F76</f>
        <v>0</v>
      </c>
      <c r="G70" s="197" t="e">
        <f>+F70/C70*100</f>
        <v>#DIV/0!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0</v>
      </c>
      <c r="D76" s="48"/>
      <c r="E76" s="48"/>
      <c r="F76" s="178">
        <f>+F77+F80+F84+F87</f>
        <v>0</v>
      </c>
      <c r="G76" s="178" t="e">
        <f>+F76/C76*100</f>
        <v>#DIV/0!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0</v>
      </c>
      <c r="D77" s="176"/>
      <c r="E77" s="176"/>
      <c r="F77" s="178">
        <f>+F78+F79</f>
        <v>0</v>
      </c>
      <c r="G77" s="178" t="e">
        <f t="shared" si="1"/>
        <v>#DIV/0!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/>
      <c r="D78" s="176"/>
      <c r="E78" s="176"/>
      <c r="F78" s="47"/>
      <c r="G78" s="174" t="e">
        <f>+F78/C78*100</f>
        <v>#DIV/0!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57" sqref="E57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78" t="s">
        <v>23</v>
      </c>
      <c r="B3" s="278"/>
      <c r="C3" s="278"/>
      <c r="D3" s="278"/>
      <c r="E3" s="278"/>
      <c r="F3" s="278"/>
      <c r="G3" s="278"/>
      <c r="H3" s="278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78" t="s">
        <v>24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77" t="s">
        <v>3</v>
      </c>
      <c r="B7" s="277"/>
      <c r="C7" s="162" t="s">
        <v>569</v>
      </c>
      <c r="D7" s="162" t="s">
        <v>564</v>
      </c>
      <c r="E7" s="162" t="s">
        <v>565</v>
      </c>
      <c r="F7" s="162" t="s">
        <v>570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76">
        <v>1</v>
      </c>
      <c r="B8" s="276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1604655.1</v>
      </c>
      <c r="D9" s="192">
        <f>+D10+D113</f>
        <v>1751613</v>
      </c>
      <c r="E9" s="192">
        <f>+E10+E113</f>
        <v>1840461</v>
      </c>
      <c r="F9" s="192">
        <f>+F10+F113</f>
        <v>1817416.74</v>
      </c>
      <c r="G9" s="192">
        <f t="shared" ref="G9:G72" si="0">+F9/C9*100</f>
        <v>113.25902619198357</v>
      </c>
      <c r="H9" s="192">
        <f>+F9/D9*100</f>
        <v>103.75675106316294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1564273.27</v>
      </c>
      <c r="D10" s="196">
        <f>+D11++D23+D56+D65+D73+D90+D98</f>
        <v>1717930</v>
      </c>
      <c r="E10" s="196">
        <f>+E11++E23+E56+E65+E73+E90+E98</f>
        <v>1809219</v>
      </c>
      <c r="F10" s="195">
        <f>+F11++F23+F56+F65+F73+F90+F98</f>
        <v>1791403.28</v>
      </c>
      <c r="G10" s="195">
        <f>+F10/C10*100</f>
        <v>114.51984217565771</v>
      </c>
      <c r="H10" s="195">
        <f>+F10/D10*100</f>
        <v>104.27684946418071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1198223.1000000001</v>
      </c>
      <c r="D11" s="161">
        <v>1312941</v>
      </c>
      <c r="E11" s="161">
        <v>1422075</v>
      </c>
      <c r="F11" s="178">
        <f>+F12+F17+F19</f>
        <v>1408723.1300000001</v>
      </c>
      <c r="G11" s="178">
        <f t="shared" si="0"/>
        <v>117.56768251254712</v>
      </c>
      <c r="H11" s="178">
        <f>+F11/D11*100</f>
        <v>107.29523489631293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972680.9</v>
      </c>
      <c r="D12" s="176"/>
      <c r="E12" s="176"/>
      <c r="F12" s="178">
        <f>SUM(F13:F16)</f>
        <v>1156444.8400000001</v>
      </c>
      <c r="G12" s="178">
        <f t="shared" si="0"/>
        <v>118.89252066119526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972680.9</v>
      </c>
      <c r="D13" s="175"/>
      <c r="E13" s="175"/>
      <c r="F13" s="174">
        <v>1156444.8400000001</v>
      </c>
      <c r="G13" s="174">
        <f t="shared" si="0"/>
        <v>118.89252066119526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64999.65</v>
      </c>
      <c r="D17" s="176"/>
      <c r="E17" s="176"/>
      <c r="F17" s="178">
        <f>+F18</f>
        <v>61414.31</v>
      </c>
      <c r="G17" s="178">
        <f t="shared" si="0"/>
        <v>94.484062606490951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64999.65</v>
      </c>
      <c r="D18" s="175"/>
      <c r="E18" s="175"/>
      <c r="F18" s="174">
        <v>61414.31</v>
      </c>
      <c r="G18" s="174">
        <f t="shared" si="0"/>
        <v>94.484062606490951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160542.54999999999</v>
      </c>
      <c r="D19" s="176"/>
      <c r="E19" s="176"/>
      <c r="F19" s="178">
        <f>SUM(F20:F22)</f>
        <v>190863.98</v>
      </c>
      <c r="G19" s="178">
        <f t="shared" si="0"/>
        <v>118.88684962335532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160421.06</v>
      </c>
      <c r="D21" s="175"/>
      <c r="E21" s="175"/>
      <c r="F21" s="174">
        <v>190863.98</v>
      </c>
      <c r="G21" s="174">
        <f t="shared" si="0"/>
        <v>118.97688495512998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>
        <v>121.49</v>
      </c>
      <c r="D22" s="175"/>
      <c r="E22" s="175"/>
      <c r="F22" s="174"/>
      <c r="G22" s="174">
        <f t="shared" si="0"/>
        <v>0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362202.5</v>
      </c>
      <c r="D23" s="161">
        <v>404414</v>
      </c>
      <c r="E23" s="161">
        <v>386552</v>
      </c>
      <c r="F23" s="178">
        <f>+F24+F29+F36+F46+F48</f>
        <v>382088.57999999996</v>
      </c>
      <c r="G23" s="178">
        <f t="shared" si="0"/>
        <v>105.49032102208018</v>
      </c>
      <c r="H23" s="178">
        <f>+F23/D23*100</f>
        <v>94.47956302205165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22517.08</v>
      </c>
      <c r="D24" s="176"/>
      <c r="E24" s="176"/>
      <c r="F24" s="178">
        <f>SUM(F25:F28)</f>
        <v>27511.450000000004</v>
      </c>
      <c r="G24" s="178">
        <f t="shared" si="0"/>
        <v>122.1803626402713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8219.06</v>
      </c>
      <c r="D25" s="175"/>
      <c r="E25" s="175"/>
      <c r="F25" s="174">
        <v>14408.69</v>
      </c>
      <c r="G25" s="174">
        <f t="shared" si="0"/>
        <v>175.30824692848088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12520.48</v>
      </c>
      <c r="D26" s="175"/>
      <c r="E26" s="175"/>
      <c r="F26" s="174">
        <v>11551.36</v>
      </c>
      <c r="G26" s="174">
        <f t="shared" si="0"/>
        <v>92.259721672012589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1777.54</v>
      </c>
      <c r="D27" s="175"/>
      <c r="E27" s="175"/>
      <c r="F27" s="174">
        <v>1551.4</v>
      </c>
      <c r="G27" s="174">
        <f t="shared" si="0"/>
        <v>87.277923422257729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/>
      <c r="D28" s="175"/>
      <c r="E28" s="175"/>
      <c r="F28" s="174"/>
      <c r="G28" s="174" t="e">
        <f t="shared" si="0"/>
        <v>#DIV/0!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246234.36</v>
      </c>
      <c r="D29" s="176"/>
      <c r="E29" s="176"/>
      <c r="F29" s="178">
        <f>SUM(F30:F35)</f>
        <v>259199.1</v>
      </c>
      <c r="G29" s="178">
        <f t="shared" si="0"/>
        <v>105.26520344276892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21453.03</v>
      </c>
      <c r="D30" s="175"/>
      <c r="E30" s="175"/>
      <c r="F30" s="174">
        <v>23971.74</v>
      </c>
      <c r="G30" s="174">
        <f t="shared" si="0"/>
        <v>111.74057930278383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>
        <v>3256.51</v>
      </c>
      <c r="D31" s="175"/>
      <c r="E31" s="175"/>
      <c r="F31" s="174">
        <v>4145.0200000000004</v>
      </c>
      <c r="G31" s="174">
        <f t="shared" si="0"/>
        <v>127.28411704554875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217606.36</v>
      </c>
      <c r="D32" s="175"/>
      <c r="E32" s="175"/>
      <c r="F32" s="174">
        <v>222945.03</v>
      </c>
      <c r="G32" s="174">
        <f t="shared" si="0"/>
        <v>102.453361197715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3343.46</v>
      </c>
      <c r="D33" s="175"/>
      <c r="E33" s="175"/>
      <c r="F33" s="174">
        <v>5340.95</v>
      </c>
      <c r="G33" s="174">
        <f t="shared" si="0"/>
        <v>159.74320015792023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126.6</v>
      </c>
      <c r="D34" s="175"/>
      <c r="E34" s="175"/>
      <c r="F34" s="174">
        <v>1916.83</v>
      </c>
      <c r="G34" s="174">
        <f t="shared" si="0"/>
        <v>1514.083728278041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448.4</v>
      </c>
      <c r="D35" s="175"/>
      <c r="E35" s="175"/>
      <c r="F35" s="174">
        <v>879.53</v>
      </c>
      <c r="G35" s="174">
        <f t="shared" si="0"/>
        <v>196.14852809991078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82614.31</v>
      </c>
      <c r="D36" s="176"/>
      <c r="E36" s="176"/>
      <c r="F36" s="178">
        <f>SUM(F37:F45)</f>
        <v>89766.469999999987</v>
      </c>
      <c r="G36" s="178">
        <f t="shared" si="0"/>
        <v>108.65728951800237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5747.38</v>
      </c>
      <c r="D37" s="175"/>
      <c r="E37" s="175"/>
      <c r="F37" s="174">
        <v>5013.6099999999997</v>
      </c>
      <c r="G37" s="174">
        <f t="shared" si="0"/>
        <v>87.232965281571779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14220.83</v>
      </c>
      <c r="D38" s="175"/>
      <c r="E38" s="175"/>
      <c r="F38" s="174">
        <v>32421.71</v>
      </c>
      <c r="G38" s="174">
        <f t="shared" si="0"/>
        <v>227.98746627306565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4788.03</v>
      </c>
      <c r="D39" s="175"/>
      <c r="E39" s="175"/>
      <c r="F39" s="174">
        <v>1851.99</v>
      </c>
      <c r="G39" s="174">
        <f t="shared" si="0"/>
        <v>38.679582208131528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21694.12</v>
      </c>
      <c r="D40" s="175"/>
      <c r="E40" s="175"/>
      <c r="F40" s="174">
        <v>24761.13</v>
      </c>
      <c r="G40" s="174">
        <f t="shared" si="0"/>
        <v>114.13751744712393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3497.55</v>
      </c>
      <c r="D41" s="175"/>
      <c r="E41" s="175"/>
      <c r="F41" s="174">
        <v>3564.55</v>
      </c>
      <c r="G41" s="174">
        <f t="shared" si="0"/>
        <v>101.91562665294278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2197.61</v>
      </c>
      <c r="D42" s="175"/>
      <c r="E42" s="175"/>
      <c r="F42" s="174">
        <v>3675.09</v>
      </c>
      <c r="G42" s="174">
        <f t="shared" si="0"/>
        <v>167.23121937013391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18269.89</v>
      </c>
      <c r="D43" s="175"/>
      <c r="E43" s="175"/>
      <c r="F43" s="174">
        <v>5968.45</v>
      </c>
      <c r="G43" s="174">
        <f t="shared" si="0"/>
        <v>32.668231718964918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11454.48</v>
      </c>
      <c r="D44" s="175"/>
      <c r="E44" s="175"/>
      <c r="F44" s="174">
        <v>7909.54</v>
      </c>
      <c r="G44" s="174">
        <f t="shared" si="0"/>
        <v>69.051934265021202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744.42</v>
      </c>
      <c r="D45" s="175"/>
      <c r="E45" s="175"/>
      <c r="F45" s="174">
        <v>4600.3999999999996</v>
      </c>
      <c r="G45" s="174">
        <f t="shared" si="0"/>
        <v>617.98447113188786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32.33</v>
      </c>
      <c r="D46" s="176"/>
      <c r="E46" s="176"/>
      <c r="F46" s="178">
        <f>+F47</f>
        <v>0</v>
      </c>
      <c r="G46" s="178">
        <f t="shared" si="0"/>
        <v>0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32.33</v>
      </c>
      <c r="D47" s="175"/>
      <c r="E47" s="175"/>
      <c r="F47" s="174"/>
      <c r="G47" s="174">
        <f t="shared" si="0"/>
        <v>0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10804.42</v>
      </c>
      <c r="D48" s="176"/>
      <c r="E48" s="176"/>
      <c r="F48" s="178">
        <f>SUM(F49:F55)</f>
        <v>5611.5599999999995</v>
      </c>
      <c r="G48" s="178">
        <f t="shared" si="0"/>
        <v>51.937632931707576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139.1</v>
      </c>
      <c r="D50" s="175"/>
      <c r="E50" s="175"/>
      <c r="F50" s="174">
        <v>185.67</v>
      </c>
      <c r="G50" s="174">
        <f t="shared" si="0"/>
        <v>133.47951114306252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1057.43</v>
      </c>
      <c r="D51" s="175"/>
      <c r="E51" s="175"/>
      <c r="F51" s="174">
        <v>790.7</v>
      </c>
      <c r="G51" s="174">
        <f t="shared" si="0"/>
        <v>74.775635266637025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200</v>
      </c>
      <c r="D52" s="175"/>
      <c r="E52" s="175"/>
      <c r="F52" s="174">
        <v>200</v>
      </c>
      <c r="G52" s="174">
        <f t="shared" si="0"/>
        <v>100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3078.19</v>
      </c>
      <c r="D53" s="175"/>
      <c r="E53" s="175"/>
      <c r="F53" s="174">
        <v>4103.4399999999996</v>
      </c>
      <c r="G53" s="174">
        <f t="shared" si="0"/>
        <v>133.30691087944538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>
        <v>5580.56</v>
      </c>
      <c r="D54" s="175"/>
      <c r="E54" s="175"/>
      <c r="F54" s="174">
        <v>0</v>
      </c>
      <c r="G54" s="174">
        <f t="shared" si="0"/>
        <v>0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749.14</v>
      </c>
      <c r="D55" s="175"/>
      <c r="E55" s="175"/>
      <c r="F55" s="174">
        <v>331.75</v>
      </c>
      <c r="G55" s="174">
        <f t="shared" si="0"/>
        <v>44.284112448941457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3847.67</v>
      </c>
      <c r="D56" s="161">
        <v>575</v>
      </c>
      <c r="E56" s="161">
        <v>592</v>
      </c>
      <c r="F56" s="178">
        <f>+F57+F60</f>
        <v>591.57000000000005</v>
      </c>
      <c r="G56" s="178">
        <f t="shared" si="0"/>
        <v>15.374759269895808</v>
      </c>
      <c r="H56" s="178">
        <f>+F56/D56*100</f>
        <v>102.8817391304348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3847.67</v>
      </c>
      <c r="D60" s="176"/>
      <c r="E60" s="176"/>
      <c r="F60" s="178">
        <f>SUM(F61:F64)</f>
        <v>591.57000000000005</v>
      </c>
      <c r="G60" s="178">
        <f t="shared" si="0"/>
        <v>15.374759269895808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592.48</v>
      </c>
      <c r="D61" s="175"/>
      <c r="E61" s="175"/>
      <c r="F61" s="174">
        <v>579.20000000000005</v>
      </c>
      <c r="G61" s="174">
        <f t="shared" si="0"/>
        <v>97.758574129084536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/>
      <c r="D62" s="175"/>
      <c r="E62" s="175"/>
      <c r="F62" s="174"/>
      <c r="G62" s="174" t="e">
        <f t="shared" si="0"/>
        <v>#DIV/0!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3255.19</v>
      </c>
      <c r="D63" s="175"/>
      <c r="E63" s="175"/>
      <c r="F63" s="174">
        <v>12.37</v>
      </c>
      <c r="G63" s="174">
        <f t="shared" si="0"/>
        <v>0.38000854020809843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0</v>
      </c>
      <c r="D73" s="161"/>
      <c r="E73" s="161"/>
      <c r="F73" s="178">
        <f>+F74+F76+F78+F80+F83+F85</f>
        <v>0</v>
      </c>
      <c r="G73" s="178" t="e">
        <f t="shared" ref="G73:G136" si="1">+F73/C73*100</f>
        <v>#DIV/0!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0</v>
      </c>
      <c r="D85" s="176"/>
      <c r="E85" s="176"/>
      <c r="F85" s="178">
        <f>SUM(F86:F89)</f>
        <v>0</v>
      </c>
      <c r="G85" s="178" t="e">
        <f t="shared" si="1"/>
        <v>#DIV/0!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/>
      <c r="D86" s="175"/>
      <c r="E86" s="175"/>
      <c r="F86" s="174"/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76"/>
      <c r="E88" s="176"/>
      <c r="F88" s="174"/>
      <c r="G88" s="174" t="e">
        <f t="shared" si="1"/>
        <v>#DIV/0!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0</v>
      </c>
      <c r="D90" s="161"/>
      <c r="E90" s="161"/>
      <c r="F90" s="178">
        <f>+F91+F94</f>
        <v>0</v>
      </c>
      <c r="G90" s="178" t="e">
        <f t="shared" si="1"/>
        <v>#DIV/0!</v>
      </c>
      <c r="H90" s="178" t="e">
        <f>+F90/D90*100</f>
        <v>#DIV/0!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0</v>
      </c>
      <c r="D94" s="176"/>
      <c r="E94" s="176"/>
      <c r="F94" s="178">
        <f>SUM(F95:F97)</f>
        <v>0</v>
      </c>
      <c r="G94" s="178" t="e">
        <f t="shared" si="1"/>
        <v>#DIV/0!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/>
      <c r="D95" s="176"/>
      <c r="E95" s="176"/>
      <c r="F95" s="174"/>
      <c r="G95" s="174" t="e">
        <f t="shared" si="1"/>
        <v>#DIV/0!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0</v>
      </c>
      <c r="D98" s="161"/>
      <c r="E98" s="161"/>
      <c r="F98" s="178">
        <f>+F99+F103+F107</f>
        <v>0</v>
      </c>
      <c r="G98" s="178" t="e">
        <f t="shared" si="1"/>
        <v>#DIV/0!</v>
      </c>
      <c r="H98" s="178" t="e">
        <f>+F98/D98*100</f>
        <v>#DIV/0!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0</v>
      </c>
      <c r="D99" s="176"/>
      <c r="E99" s="176"/>
      <c r="F99" s="178">
        <f>SUM(F100:F102)</f>
        <v>0</v>
      </c>
      <c r="G99" s="178" t="e">
        <f t="shared" si="1"/>
        <v>#DIV/0!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/>
      <c r="D100" s="176"/>
      <c r="E100" s="176"/>
      <c r="F100" s="174"/>
      <c r="G100" s="174" t="e">
        <f t="shared" si="1"/>
        <v>#DIV/0!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40381.83</v>
      </c>
      <c r="D113" s="196">
        <f>+D114+D121+D148+D151+D154</f>
        <v>33683</v>
      </c>
      <c r="E113" s="196">
        <f>+E114+E121+E148+E151+E154</f>
        <v>31242</v>
      </c>
      <c r="F113" s="195">
        <f>+F114+F121+F148+F151+F154</f>
        <v>26013.460000000003</v>
      </c>
      <c r="G113" s="195">
        <f t="shared" si="1"/>
        <v>64.418724956248894</v>
      </c>
      <c r="H113" s="195">
        <f>+F113/D113*100</f>
        <v>77.230234836564449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23087.27</v>
      </c>
      <c r="D114" s="161"/>
      <c r="E114" s="161"/>
      <c r="F114" s="178">
        <f>+F115+F117</f>
        <v>-5130.4799999999996</v>
      </c>
      <c r="G114" s="178">
        <f t="shared" si="1"/>
        <v>-22.222116343768665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23087.27</v>
      </c>
      <c r="D117" s="176"/>
      <c r="E117" s="176"/>
      <c r="F117" s="178">
        <f>+F118+F119+F120</f>
        <v>-5130.4799999999996</v>
      </c>
      <c r="G117" s="178">
        <f t="shared" si="1"/>
        <v>-22.222116343768665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>
        <v>23087.27</v>
      </c>
      <c r="D119" s="176"/>
      <c r="E119" s="176"/>
      <c r="F119" s="174">
        <v>-5130.4799999999996</v>
      </c>
      <c r="G119" s="174">
        <f t="shared" si="1"/>
        <v>-22.222116343768665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3997.5</v>
      </c>
      <c r="D121" s="161">
        <v>20408</v>
      </c>
      <c r="E121" s="161">
        <v>15037</v>
      </c>
      <c r="F121" s="178">
        <f>+F122+F126+F134+F137+F141+F144</f>
        <v>14992.490000000002</v>
      </c>
      <c r="G121" s="178">
        <f t="shared" si="1"/>
        <v>375.04665415884932</v>
      </c>
      <c r="H121" s="178">
        <f>+F121/D121*100</f>
        <v>73.463788710309686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3997.5</v>
      </c>
      <c r="D126" s="176"/>
      <c r="E126" s="176"/>
      <c r="F126" s="178">
        <f>SUM(F127:F133)</f>
        <v>14992.490000000002</v>
      </c>
      <c r="G126" s="178">
        <f t="shared" si="1"/>
        <v>375.04665415884932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3997.5</v>
      </c>
      <c r="D127" s="176"/>
      <c r="E127" s="176"/>
      <c r="F127" s="174">
        <v>5314.5</v>
      </c>
      <c r="G127" s="174">
        <f t="shared" si="1"/>
        <v>132.94559099437149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/>
      <c r="D128" s="176"/>
      <c r="E128" s="176"/>
      <c r="F128" s="174">
        <v>616.54999999999995</v>
      </c>
      <c r="G128" s="174" t="e">
        <f t="shared" si="1"/>
        <v>#DIV/0!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76"/>
      <c r="E129" s="176"/>
      <c r="F129" s="174"/>
      <c r="G129" s="174" t="e">
        <f t="shared" si="1"/>
        <v>#DIV/0!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/>
      <c r="D133" s="176"/>
      <c r="E133" s="176"/>
      <c r="F133" s="174">
        <v>9061.44</v>
      </c>
      <c r="G133" s="174" t="e">
        <f t="shared" si="1"/>
        <v>#DIV/0!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0</v>
      </c>
      <c r="D137" s="176"/>
      <c r="E137" s="176"/>
      <c r="F137" s="178">
        <f>+F138+F139+F140</f>
        <v>0</v>
      </c>
      <c r="G137" s="178" t="e">
        <f t="shared" ref="G137:G157" si="2">+F137/C137*100</f>
        <v>#DIV/0!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/>
      <c r="D138" s="176"/>
      <c r="E138" s="176"/>
      <c r="F138" s="174"/>
      <c r="G138" s="174" t="e">
        <f t="shared" si="2"/>
        <v>#DIV/0!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13297.06</v>
      </c>
      <c r="D148" s="161">
        <v>13275</v>
      </c>
      <c r="E148" s="161">
        <v>16205</v>
      </c>
      <c r="F148" s="178">
        <f>+F149</f>
        <v>16151.45</v>
      </c>
      <c r="G148" s="178">
        <f t="shared" si="2"/>
        <v>121.46632413480876</v>
      </c>
      <c r="H148" s="178">
        <f>+F148/D148*100</f>
        <v>121.66817325800376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13297.06</v>
      </c>
      <c r="D149" s="176"/>
      <c r="E149" s="176"/>
      <c r="F149" s="178">
        <f>+F150</f>
        <v>16151.45</v>
      </c>
      <c r="G149" s="178">
        <f t="shared" si="2"/>
        <v>121.46632413480876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>
        <v>13297.06</v>
      </c>
      <c r="D150" s="176"/>
      <c r="E150" s="176"/>
      <c r="F150" s="174">
        <v>16151.45</v>
      </c>
      <c r="G150" s="174">
        <f t="shared" si="2"/>
        <v>121.46632413480876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0</v>
      </c>
      <c r="D154" s="161"/>
      <c r="E154" s="161"/>
      <c r="F154" s="178">
        <f>+F155+F157+F159+F161</f>
        <v>0</v>
      </c>
      <c r="G154" s="178" t="e">
        <f t="shared" si="2"/>
        <v>#DIV/0!</v>
      </c>
      <c r="H154" s="178" t="e">
        <f>+F154/D154*100</f>
        <v>#DIV/0!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0</v>
      </c>
      <c r="D155" s="176"/>
      <c r="E155" s="176"/>
      <c r="F155" s="178">
        <f>+F156</f>
        <v>0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/>
      <c r="D156" s="176"/>
      <c r="E156" s="176"/>
      <c r="F156" s="64"/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551</v>
      </c>
    </row>
    <row r="167" spans="1:15" x14ac:dyDescent="0.2">
      <c r="A167" s="32" t="s">
        <v>545</v>
      </c>
    </row>
    <row r="168" spans="1:15" x14ac:dyDescent="0.2">
      <c r="A168" s="32" t="s">
        <v>546</v>
      </c>
    </row>
    <row r="169" spans="1:15" x14ac:dyDescent="0.2">
      <c r="A169" s="32" t="s">
        <v>547</v>
      </c>
    </row>
    <row r="170" spans="1:15" x14ac:dyDescent="0.2">
      <c r="A170" s="32" t="s">
        <v>548</v>
      </c>
    </row>
    <row r="171" spans="1:15" x14ac:dyDescent="0.2">
      <c r="A171" s="32" t="s">
        <v>549</v>
      </c>
    </row>
    <row r="172" spans="1:15" x14ac:dyDescent="0.2">
      <c r="A172" s="32" t="s">
        <v>550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37" sqref="F3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78" t="s">
        <v>53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77" t="s">
        <v>3</v>
      </c>
      <c r="B7" s="277"/>
      <c r="C7" s="162" t="s">
        <v>569</v>
      </c>
      <c r="D7" s="162" t="s">
        <v>564</v>
      </c>
      <c r="E7" s="162" t="s">
        <v>565</v>
      </c>
      <c r="F7" s="162" t="s">
        <v>570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76">
        <v>1</v>
      </c>
      <c r="B8" s="276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</f>
        <v>1605389.3499999999</v>
      </c>
      <c r="D10" s="189">
        <f>+D11+D13+D15+D17+D23+D25</f>
        <v>1751613</v>
      </c>
      <c r="E10" s="189">
        <f>+E11+E13+E15+E17+E23+E25</f>
        <v>1843808</v>
      </c>
      <c r="F10" s="188">
        <f>+F11+F13+F15+F17+F23+F25</f>
        <v>1837659.3800000001</v>
      </c>
      <c r="G10" s="188">
        <f>+F10/C10*100</f>
        <v>114.46814319529403</v>
      </c>
      <c r="H10" s="188">
        <f>+F10/E10*100</f>
        <v>99.666526015723989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1180930.42</v>
      </c>
      <c r="D11" s="186">
        <f t="shared" ref="D11" si="0">+D12</f>
        <v>1291216</v>
      </c>
      <c r="E11" s="186">
        <f t="shared" ref="E11" si="1">+E12</f>
        <v>1390610</v>
      </c>
      <c r="F11" s="185">
        <f t="shared" ref="F11" si="2">+F12</f>
        <v>1375224.25</v>
      </c>
      <c r="G11" s="185">
        <f t="shared" ref="G11:G46" si="3">+F11/C11*100</f>
        <v>116.45260607309955</v>
      </c>
      <c r="H11" s="185">
        <f t="shared" ref="H11:H46" si="4">+F11/E11*100</f>
        <v>98.893597054530019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1180930.42</v>
      </c>
      <c r="D12" s="91">
        <v>1291216</v>
      </c>
      <c r="E12" s="91">
        <v>1390610</v>
      </c>
      <c r="F12" s="91">
        <v>1375224.25</v>
      </c>
      <c r="G12" s="174">
        <f t="shared" si="3"/>
        <v>116.45260607309955</v>
      </c>
      <c r="H12" s="174">
        <f t="shared" si="4"/>
        <v>98.893597054530019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16971.599999999999</v>
      </c>
      <c r="D13" s="186">
        <f t="shared" ref="D13" si="5">+D14</f>
        <v>18960</v>
      </c>
      <c r="E13" s="186">
        <f t="shared" ref="E13" si="6">+E14</f>
        <v>19650</v>
      </c>
      <c r="F13" s="185">
        <f t="shared" ref="F13" si="7">+F14</f>
        <v>18502.240000000002</v>
      </c>
      <c r="G13" s="185">
        <f t="shared" si="3"/>
        <v>109.0188314596149</v>
      </c>
      <c r="H13" s="185">
        <f t="shared" si="4"/>
        <v>94.15898218829517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16971.599999999999</v>
      </c>
      <c r="D14" s="94">
        <v>18960</v>
      </c>
      <c r="E14" s="94">
        <v>19650</v>
      </c>
      <c r="F14" s="91">
        <v>18502.240000000002</v>
      </c>
      <c r="G14" s="174">
        <f t="shared" si="3"/>
        <v>109.0188314596149</v>
      </c>
      <c r="H14" s="174">
        <f t="shared" si="4"/>
        <v>94.15898218829517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120459.79</v>
      </c>
      <c r="D15" s="186">
        <f t="shared" ref="D15" si="8">+D16</f>
        <v>126086</v>
      </c>
      <c r="E15" s="186">
        <f t="shared" ref="E15" si="9">+E16</f>
        <v>120500</v>
      </c>
      <c r="F15" s="185">
        <f t="shared" ref="F15" si="10">+F16</f>
        <v>117537.85</v>
      </c>
      <c r="G15" s="185">
        <f t="shared" si="3"/>
        <v>97.57434410270848</v>
      </c>
      <c r="H15" s="185">
        <f t="shared" si="4"/>
        <v>97.541784232365146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120459.79</v>
      </c>
      <c r="D16" s="94">
        <v>126086</v>
      </c>
      <c r="E16" s="94">
        <v>120500</v>
      </c>
      <c r="F16" s="91">
        <v>117537.85</v>
      </c>
      <c r="G16" s="174">
        <f t="shared" si="3"/>
        <v>97.57434410270848</v>
      </c>
      <c r="H16" s="174">
        <f t="shared" si="4"/>
        <v>97.541784232365146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283045.86</v>
      </c>
      <c r="D17" s="186">
        <f>SUM(D18:D22)</f>
        <v>315351</v>
      </c>
      <c r="E17" s="186">
        <f>SUM(E18:E22)</f>
        <v>313048</v>
      </c>
      <c r="F17" s="185">
        <f>SUM(F18:F22)</f>
        <v>326395.03999999998</v>
      </c>
      <c r="G17" s="185">
        <f t="shared" si="3"/>
        <v>115.31524962067985</v>
      </c>
      <c r="H17" s="185">
        <f t="shared" si="4"/>
        <v>104.26357619278832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3"/>
        <v>#DIV/0!</v>
      </c>
      <c r="H18" s="174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283045.86</v>
      </c>
      <c r="D19" s="94">
        <v>315351</v>
      </c>
      <c r="E19" s="94">
        <v>313048</v>
      </c>
      <c r="F19" s="91">
        <v>326395.03999999998</v>
      </c>
      <c r="G19" s="174">
        <f t="shared" si="3"/>
        <v>115.31524962067985</v>
      </c>
      <c r="H19" s="174">
        <f t="shared" si="4"/>
        <v>104.26357619278832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3"/>
        <v>#DIV/0!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3"/>
        <v>#DIV/0!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3981.68</v>
      </c>
      <c r="D23" s="186">
        <f t="shared" ref="D23" si="11">+D24</f>
        <v>0</v>
      </c>
      <c r="E23" s="186">
        <f t="shared" ref="E23" si="12">+E24</f>
        <v>0</v>
      </c>
      <c r="F23" s="185">
        <f t="shared" ref="F23" si="13">+F24</f>
        <v>0</v>
      </c>
      <c r="G23" s="185">
        <f t="shared" si="3"/>
        <v>0</v>
      </c>
      <c r="H23" s="185" t="e">
        <f t="shared" si="4"/>
        <v>#DIV/0!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>
        <v>3981.68</v>
      </c>
      <c r="D24" s="94"/>
      <c r="E24" s="94"/>
      <c r="F24" s="91"/>
      <c r="G24" s="174">
        <f t="shared" si="3"/>
        <v>0</v>
      </c>
      <c r="H24" s="174" t="e">
        <f t="shared" si="4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0</v>
      </c>
      <c r="D25" s="186">
        <f t="shared" ref="D25" si="14">+D26</f>
        <v>0</v>
      </c>
      <c r="E25" s="186">
        <f t="shared" ref="E25" si="15">+E26</f>
        <v>0</v>
      </c>
      <c r="F25" s="185">
        <f t="shared" ref="F25" si="16">+F26</f>
        <v>0</v>
      </c>
      <c r="G25" s="185" t="e">
        <f t="shared" si="3"/>
        <v>#DIV/0!</v>
      </c>
      <c r="H25" s="185" t="e">
        <f t="shared" si="4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/>
      <c r="D26" s="94"/>
      <c r="E26" s="94"/>
      <c r="F26" s="91"/>
      <c r="G26" s="174" t="e">
        <f t="shared" si="3"/>
        <v>#DIV/0!</v>
      </c>
      <c r="H26" s="174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72</v>
      </c>
      <c r="B27" s="187" t="s">
        <v>26</v>
      </c>
      <c r="C27" s="188">
        <f>+C28+C31+C33+C35+C41+C43+C45</f>
        <v>1604655.0999999999</v>
      </c>
      <c r="D27" s="189">
        <f>+D28+D31+D33+D35+D41+D43+D45</f>
        <v>1751613</v>
      </c>
      <c r="E27" s="189">
        <f>+E28+E31+E33+E35+E41+E43+E45</f>
        <v>1840461</v>
      </c>
      <c r="F27" s="188">
        <f>+F28+F31+F33+F35+F41+F43+F45</f>
        <v>1817416.7400000002</v>
      </c>
      <c r="G27" s="188">
        <f t="shared" si="3"/>
        <v>113.25902619198358</v>
      </c>
      <c r="H27" s="188">
        <f t="shared" si="4"/>
        <v>98.747908268634873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54</v>
      </c>
      <c r="B28" s="184" t="s">
        <v>55</v>
      </c>
      <c r="C28" s="185">
        <f>+C29+C30</f>
        <v>1180930.42</v>
      </c>
      <c r="D28" s="186">
        <f>+D29+D30</f>
        <v>1291216</v>
      </c>
      <c r="E28" s="186">
        <f>+E29+E30</f>
        <v>1390610</v>
      </c>
      <c r="F28" s="185">
        <f>+F29+F30</f>
        <v>1375224.25</v>
      </c>
      <c r="G28" s="185">
        <f t="shared" si="3"/>
        <v>116.45260607309955</v>
      </c>
      <c r="H28" s="185">
        <f t="shared" si="4"/>
        <v>98.893597054530019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56</v>
      </c>
      <c r="B29" s="93" t="s">
        <v>55</v>
      </c>
      <c r="C29" s="91">
        <v>1180930.42</v>
      </c>
      <c r="D29" s="94">
        <v>1291216</v>
      </c>
      <c r="E29" s="94">
        <v>1390610</v>
      </c>
      <c r="F29" s="91">
        <v>1375224.25</v>
      </c>
      <c r="G29" s="174">
        <f t="shared" si="3"/>
        <v>116.45260607309955</v>
      </c>
      <c r="H29" s="174">
        <f t="shared" si="4"/>
        <v>98.893597054530019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/>
      <c r="D30" s="94"/>
      <c r="E30" s="94"/>
      <c r="F30" s="91"/>
      <c r="G30" s="174" t="e">
        <f t="shared" si="3"/>
        <v>#DIV/0!</v>
      </c>
      <c r="H30" s="174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81</v>
      </c>
      <c r="B31" s="184" t="s">
        <v>485</v>
      </c>
      <c r="C31" s="185">
        <f>+C32</f>
        <v>16737.810000000001</v>
      </c>
      <c r="D31" s="186">
        <f t="shared" ref="D31" si="17">+D32</f>
        <v>18960</v>
      </c>
      <c r="E31" s="186">
        <f t="shared" ref="E31" si="18">+E32</f>
        <v>10414</v>
      </c>
      <c r="F31" s="185">
        <f t="shared" ref="F31" si="19">+F32</f>
        <v>8242.58</v>
      </c>
      <c r="G31" s="185">
        <f t="shared" si="3"/>
        <v>49.245271633505219</v>
      </c>
      <c r="H31" s="185">
        <f t="shared" si="4"/>
        <v>79.149030151718833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83</v>
      </c>
      <c r="B32" s="93" t="s">
        <v>485</v>
      </c>
      <c r="C32" s="91">
        <v>16737.810000000001</v>
      </c>
      <c r="D32" s="94">
        <v>18960</v>
      </c>
      <c r="E32" s="94">
        <v>10414</v>
      </c>
      <c r="F32" s="91">
        <v>8242.58</v>
      </c>
      <c r="G32" s="174">
        <f t="shared" si="3"/>
        <v>49.245271633505219</v>
      </c>
      <c r="H32" s="174">
        <f t="shared" si="4"/>
        <v>79.149030151718833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57</v>
      </c>
      <c r="B33" s="184" t="s">
        <v>58</v>
      </c>
      <c r="C33" s="185">
        <f>+C34</f>
        <v>101556.2</v>
      </c>
      <c r="D33" s="186">
        <f t="shared" ref="D33" si="20">+D34</f>
        <v>126086</v>
      </c>
      <c r="E33" s="186">
        <f t="shared" ref="E33" si="21">+E34</f>
        <v>104600</v>
      </c>
      <c r="F33" s="185">
        <f t="shared" ref="F33" si="22">+F34</f>
        <v>99040.11</v>
      </c>
      <c r="G33" s="185">
        <f t="shared" si="3"/>
        <v>97.522465393545644</v>
      </c>
      <c r="H33" s="185">
        <f t="shared" si="4"/>
        <v>94.684617590822185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60</v>
      </c>
      <c r="B34" s="93" t="s">
        <v>61</v>
      </c>
      <c r="C34" s="91">
        <v>101556.2</v>
      </c>
      <c r="D34" s="94">
        <v>126086</v>
      </c>
      <c r="E34" s="94">
        <v>104600</v>
      </c>
      <c r="F34" s="91">
        <v>99040.11</v>
      </c>
      <c r="G34" s="174">
        <f t="shared" si="3"/>
        <v>97.522465393545644</v>
      </c>
      <c r="H34" s="174">
        <f t="shared" si="4"/>
        <v>94.684617590822185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62</v>
      </c>
      <c r="B35" s="184" t="s">
        <v>63</v>
      </c>
      <c r="C35" s="185">
        <f>SUM(C36:C40)</f>
        <v>301448.99</v>
      </c>
      <c r="D35" s="186">
        <f>SUM(D36:D40)</f>
        <v>315351</v>
      </c>
      <c r="E35" s="186">
        <f>SUM(E36:E40)</f>
        <v>334837</v>
      </c>
      <c r="F35" s="185">
        <f>SUM(F36:F40)</f>
        <v>334909.8</v>
      </c>
      <c r="G35" s="185">
        <f t="shared" si="3"/>
        <v>111.09999074802008</v>
      </c>
      <c r="H35" s="185">
        <f t="shared" si="4"/>
        <v>100.02174192218899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/>
      <c r="G36" s="174" t="e">
        <f t="shared" si="3"/>
        <v>#DIV/0!</v>
      </c>
      <c r="H36" s="174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301448.99</v>
      </c>
      <c r="D37" s="94">
        <v>315351</v>
      </c>
      <c r="E37" s="94">
        <v>334837</v>
      </c>
      <c r="F37" s="91">
        <v>334909.8</v>
      </c>
      <c r="G37" s="174">
        <f t="shared" si="3"/>
        <v>111.09999074802008</v>
      </c>
      <c r="H37" s="174">
        <f t="shared" si="4"/>
        <v>100.02174192218899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/>
      <c r="E38" s="94"/>
      <c r="F38" s="91"/>
      <c r="G38" s="174" t="e">
        <f t="shared" si="3"/>
        <v>#DIV/0!</v>
      </c>
      <c r="H38" s="174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/>
      <c r="E39" s="94"/>
      <c r="F39" s="91"/>
      <c r="G39" s="174" t="e">
        <f t="shared" si="3"/>
        <v>#DIV/0!</v>
      </c>
      <c r="H39" s="174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/>
      <c r="E40" s="94"/>
      <c r="F40" s="91"/>
      <c r="G40" s="174" t="e">
        <f t="shared" si="3"/>
        <v>#DIV/0!</v>
      </c>
      <c r="H40" s="174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30</v>
      </c>
      <c r="B41" s="184" t="s">
        <v>486</v>
      </c>
      <c r="C41" s="185">
        <f>+C42</f>
        <v>3981.68</v>
      </c>
      <c r="D41" s="186">
        <f t="shared" ref="D41" si="23">+D42</f>
        <v>0</v>
      </c>
      <c r="E41" s="186">
        <f t="shared" ref="E41" si="24">+E42</f>
        <v>0</v>
      </c>
      <c r="F41" s="185">
        <f t="shared" ref="F41" si="25">+F42</f>
        <v>0</v>
      </c>
      <c r="G41" s="185">
        <f t="shared" si="3"/>
        <v>0</v>
      </c>
      <c r="H41" s="185" t="e">
        <f t="shared" si="4"/>
        <v>#DIV/0!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32</v>
      </c>
      <c r="B42" s="93" t="s">
        <v>486</v>
      </c>
      <c r="C42" s="91">
        <v>3981.68</v>
      </c>
      <c r="D42" s="94"/>
      <c r="E42" s="94"/>
      <c r="F42" s="91"/>
      <c r="G42" s="174">
        <f t="shared" si="3"/>
        <v>0</v>
      </c>
      <c r="H42" s="174" t="e">
        <f t="shared" si="4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337</v>
      </c>
      <c r="B43" s="184" t="s">
        <v>487</v>
      </c>
      <c r="C43" s="185">
        <f>+C44</f>
        <v>0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 t="e">
        <f t="shared" si="3"/>
        <v>#DIV/0!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339</v>
      </c>
      <c r="B44" s="93" t="s">
        <v>487</v>
      </c>
      <c r="C44" s="91"/>
      <c r="D44" s="94"/>
      <c r="E44" s="94"/>
      <c r="F44" s="91"/>
      <c r="G44" s="174" t="e">
        <f t="shared" si="3"/>
        <v>#DIV/0!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5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74" t="e">
        <f t="shared" si="3"/>
        <v>#DIV/0!</v>
      </c>
      <c r="H46" s="174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5" sqref="F1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78" t="s">
        <v>488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77" t="s">
        <v>3</v>
      </c>
      <c r="B7" s="277"/>
      <c r="C7" s="162" t="s">
        <v>569</v>
      </c>
      <c r="D7" s="162" t="s">
        <v>564</v>
      </c>
      <c r="E7" s="162" t="s">
        <v>565</v>
      </c>
      <c r="F7" s="162" t="s">
        <v>570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76">
        <v>1</v>
      </c>
      <c r="B8" s="276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561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1604655.1</v>
      </c>
      <c r="D10" s="197">
        <f>+D11+D13</f>
        <v>1751613</v>
      </c>
      <c r="E10" s="197">
        <f>+E11+E13</f>
        <v>1840461</v>
      </c>
      <c r="F10" s="197">
        <f>+F11+F13</f>
        <v>1817416.74</v>
      </c>
      <c r="G10" s="188">
        <f>+F10/C10*100</f>
        <v>113.25902619198357</v>
      </c>
      <c r="H10" s="188">
        <f>+F10/E10*100</f>
        <v>98.747908268634859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1604655.1</v>
      </c>
      <c r="D13" s="186">
        <f t="shared" ref="D13" si="3">+D14</f>
        <v>1751613</v>
      </c>
      <c r="E13" s="186">
        <f t="shared" ref="E13" si="4">+E14</f>
        <v>1840461</v>
      </c>
      <c r="F13" s="185">
        <f t="shared" ref="F13" si="5">+F14</f>
        <v>1817416.74</v>
      </c>
      <c r="G13" s="185">
        <f t="shared" si="1"/>
        <v>113.25902619198357</v>
      </c>
      <c r="H13" s="185">
        <f t="shared" si="2"/>
        <v>98.747908268634859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1604655.1</v>
      </c>
      <c r="D14" s="118">
        <v>1751613</v>
      </c>
      <c r="E14" s="118">
        <v>1840461</v>
      </c>
      <c r="F14" s="117">
        <v>1817416.74</v>
      </c>
      <c r="G14" s="174">
        <f t="shared" si="1"/>
        <v>113.25902619198357</v>
      </c>
      <c r="H14" s="174">
        <f t="shared" si="2"/>
        <v>98.747908268634859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78" t="s">
        <v>254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77" t="s">
        <v>3</v>
      </c>
      <c r="B7" s="277"/>
      <c r="C7" s="162" t="s">
        <v>569</v>
      </c>
      <c r="D7" s="162" t="s">
        <v>564</v>
      </c>
      <c r="E7" s="162" t="s">
        <v>565</v>
      </c>
      <c r="F7" s="162" t="s">
        <v>570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76">
        <v>1</v>
      </c>
      <c r="B8" s="276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553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554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555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556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557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558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559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560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: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78" t="s">
        <v>259</v>
      </c>
      <c r="B5" s="278"/>
      <c r="C5" s="278"/>
      <c r="D5" s="278"/>
      <c r="E5" s="278"/>
      <c r="F5" s="278"/>
      <c r="G5" s="278"/>
      <c r="H5" s="278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77" t="s">
        <v>3</v>
      </c>
      <c r="B7" s="277"/>
      <c r="C7" s="162" t="s">
        <v>569</v>
      </c>
      <c r="D7" s="162" t="s">
        <v>564</v>
      </c>
      <c r="E7" s="162" t="s">
        <v>565</v>
      </c>
      <c r="F7" s="162" t="s">
        <v>570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76">
        <v>1</v>
      </c>
      <c r="B8" s="276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F2D2-DD61-4AFC-B469-6477E645CC5F}">
  <dimension ref="A1:F121"/>
  <sheetViews>
    <sheetView tabSelected="1" workbookViewId="0">
      <selection activeCell="A20" sqref="A20:XFD122"/>
    </sheetView>
  </sheetViews>
  <sheetFormatPr defaultRowHeight="15" x14ac:dyDescent="0.25"/>
  <cols>
    <col min="1" max="1" width="16" customWidth="1"/>
    <col min="2" max="2" width="55.28515625" customWidth="1"/>
    <col min="3" max="5" width="13" customWidth="1"/>
    <col min="6" max="6" width="13.28515625" customWidth="1"/>
  </cols>
  <sheetData>
    <row r="1" spans="1:6" ht="15.75" x14ac:dyDescent="0.25">
      <c r="A1" s="222" t="s">
        <v>577</v>
      </c>
      <c r="B1" s="222" t="s">
        <v>578</v>
      </c>
    </row>
    <row r="3" spans="1:6" ht="18.75" x14ac:dyDescent="0.3">
      <c r="A3" s="279" t="s">
        <v>530</v>
      </c>
      <c r="B3" s="279"/>
      <c r="C3" s="279"/>
      <c r="D3" s="279"/>
      <c r="E3" s="279"/>
      <c r="F3" s="279"/>
    </row>
    <row r="4" spans="1:6" ht="18.75" x14ac:dyDescent="0.3">
      <c r="A4" s="279" t="s">
        <v>531</v>
      </c>
      <c r="B4" s="279"/>
      <c r="C4" s="279"/>
      <c r="D4" s="279"/>
      <c r="E4" s="279"/>
      <c r="F4" s="279"/>
    </row>
    <row r="5" spans="1:6" ht="18.75" x14ac:dyDescent="0.3">
      <c r="A5" s="223"/>
      <c r="B5" s="223"/>
      <c r="C5" s="223"/>
      <c r="D5" s="223"/>
      <c r="E5" s="223"/>
      <c r="F5" s="223"/>
    </row>
    <row r="7" spans="1:6" ht="45" x14ac:dyDescent="0.25">
      <c r="A7" s="280" t="s">
        <v>3</v>
      </c>
      <c r="B7" s="281"/>
      <c r="C7" s="224" t="s">
        <v>564</v>
      </c>
      <c r="D7" s="224" t="s">
        <v>565</v>
      </c>
      <c r="E7" s="224" t="s">
        <v>579</v>
      </c>
      <c r="F7" s="224" t="s">
        <v>261</v>
      </c>
    </row>
    <row r="8" spans="1:6" x14ac:dyDescent="0.25">
      <c r="A8" s="282">
        <v>1</v>
      </c>
      <c r="B8" s="283"/>
      <c r="C8" s="225">
        <v>2</v>
      </c>
      <c r="D8" s="225">
        <v>3</v>
      </c>
      <c r="E8" s="225">
        <v>4</v>
      </c>
      <c r="F8" s="225">
        <v>5</v>
      </c>
    </row>
    <row r="9" spans="1:6" x14ac:dyDescent="0.25">
      <c r="A9" s="226" t="s">
        <v>580</v>
      </c>
      <c r="B9" s="227" t="s">
        <v>581</v>
      </c>
      <c r="C9" s="228">
        <f t="shared" ref="C9:E10" si="0">SUM(C10)</f>
        <v>1751613</v>
      </c>
      <c r="D9" s="228">
        <f t="shared" si="0"/>
        <v>1840461.42</v>
      </c>
      <c r="E9" s="229">
        <f t="shared" si="0"/>
        <v>1817416.7400000002</v>
      </c>
      <c r="F9" s="228">
        <f t="shared" ref="F9:F14" si="1">E9/D9*100</f>
        <v>98.747885734002523</v>
      </c>
    </row>
    <row r="10" spans="1:6" x14ac:dyDescent="0.25">
      <c r="A10" s="230" t="s">
        <v>532</v>
      </c>
      <c r="B10" s="231" t="s">
        <v>533</v>
      </c>
      <c r="C10" s="232">
        <f t="shared" si="0"/>
        <v>1751613</v>
      </c>
      <c r="D10" s="232">
        <f t="shared" si="0"/>
        <v>1840461.42</v>
      </c>
      <c r="E10" s="233">
        <f t="shared" si="0"/>
        <v>1817416.7400000002</v>
      </c>
      <c r="F10" s="232">
        <f t="shared" si="1"/>
        <v>98.747885734002523</v>
      </c>
    </row>
    <row r="11" spans="1:6" x14ac:dyDescent="0.25">
      <c r="A11" s="234" t="s">
        <v>534</v>
      </c>
      <c r="B11" s="235" t="s">
        <v>535</v>
      </c>
      <c r="C11" s="236">
        <f>SUM(C12,C22,C33,C38)</f>
        <v>1751613</v>
      </c>
      <c r="D11" s="236">
        <f>SUM(D12,D22,D33,D38)</f>
        <v>1840461.42</v>
      </c>
      <c r="E11" s="237">
        <f>SUM(E12,E22,E33,E38)</f>
        <v>1817416.7400000002</v>
      </c>
      <c r="F11" s="236">
        <f t="shared" si="1"/>
        <v>98.747885734002523</v>
      </c>
    </row>
    <row r="12" spans="1:6" x14ac:dyDescent="0.25">
      <c r="A12" s="238" t="s">
        <v>536</v>
      </c>
      <c r="B12" s="239" t="s">
        <v>537</v>
      </c>
      <c r="C12" s="228">
        <f>SUM(C13)</f>
        <v>1291216</v>
      </c>
      <c r="D12" s="228">
        <f t="shared" ref="D12:F12" si="2">SUM(D13)</f>
        <v>1390610</v>
      </c>
      <c r="E12" s="229">
        <f t="shared" si="2"/>
        <v>1375224.2500000002</v>
      </c>
      <c r="F12" s="228">
        <f t="shared" si="2"/>
        <v>98.893597054530048</v>
      </c>
    </row>
    <row r="13" spans="1:6" x14ac:dyDescent="0.25">
      <c r="A13" s="240" t="s">
        <v>56</v>
      </c>
      <c r="B13" s="241" t="s">
        <v>55</v>
      </c>
      <c r="C13" s="236">
        <f>SUM(C14:C21)</f>
        <v>1291216</v>
      </c>
      <c r="D13" s="236">
        <f>SUM(D14:D21)</f>
        <v>1390610</v>
      </c>
      <c r="E13" s="237">
        <f>SUM(E14,E18)</f>
        <v>1375224.2500000002</v>
      </c>
      <c r="F13" s="236">
        <f t="shared" si="1"/>
        <v>98.893597054530048</v>
      </c>
    </row>
    <row r="14" spans="1:6" x14ac:dyDescent="0.25">
      <c r="A14" s="242" t="s">
        <v>83</v>
      </c>
      <c r="B14" s="243" t="s">
        <v>84</v>
      </c>
      <c r="C14" s="244">
        <v>1266822</v>
      </c>
      <c r="D14" s="244">
        <v>1369516</v>
      </c>
      <c r="E14" s="245">
        <f>SUM(E15:E17)</f>
        <v>1356176.8900000001</v>
      </c>
      <c r="F14" s="244">
        <f t="shared" si="1"/>
        <v>99.025998235873118</v>
      </c>
    </row>
    <row r="15" spans="1:6" x14ac:dyDescent="0.25">
      <c r="A15" s="246">
        <v>3111</v>
      </c>
      <c r="B15" s="247" t="s">
        <v>88</v>
      </c>
      <c r="C15" s="248"/>
      <c r="D15" s="248"/>
      <c r="E15" s="249">
        <v>1116830.8600000001</v>
      </c>
      <c r="F15" s="248"/>
    </row>
    <row r="16" spans="1:6" x14ac:dyDescent="0.25">
      <c r="A16" s="246">
        <v>3121</v>
      </c>
      <c r="B16" s="247" t="s">
        <v>92</v>
      </c>
      <c r="C16" s="248"/>
      <c r="D16" s="248"/>
      <c r="E16" s="249">
        <v>55068.92</v>
      </c>
      <c r="F16" s="248"/>
    </row>
    <row r="17" spans="1:6" x14ac:dyDescent="0.25">
      <c r="A17" s="246">
        <v>3132</v>
      </c>
      <c r="B17" s="247" t="s">
        <v>97</v>
      </c>
      <c r="C17" s="248"/>
      <c r="D17" s="248"/>
      <c r="E17" s="249">
        <v>184277.11</v>
      </c>
      <c r="F17" s="248"/>
    </row>
    <row r="18" spans="1:6" x14ac:dyDescent="0.25">
      <c r="A18" s="242" t="s">
        <v>98</v>
      </c>
      <c r="B18" s="243" t="s">
        <v>99</v>
      </c>
      <c r="C18" s="244">
        <v>24394</v>
      </c>
      <c r="D18" s="244">
        <v>21094</v>
      </c>
      <c r="E18" s="245">
        <f>SUM(E19:E21)</f>
        <v>19047.36</v>
      </c>
      <c r="F18" s="244">
        <f>E18/D18*100</f>
        <v>90.29752536266237</v>
      </c>
    </row>
    <row r="19" spans="1:6" x14ac:dyDescent="0.25">
      <c r="A19" s="246">
        <v>3212</v>
      </c>
      <c r="B19" s="247" t="s">
        <v>105</v>
      </c>
      <c r="C19" s="248"/>
      <c r="D19" s="248"/>
      <c r="E19" s="249">
        <v>11551.36</v>
      </c>
      <c r="F19" s="248"/>
    </row>
    <row r="20" spans="1:6" x14ac:dyDescent="0.25">
      <c r="A20" s="246">
        <v>3236</v>
      </c>
      <c r="B20" s="247" t="s">
        <v>135</v>
      </c>
      <c r="C20" s="248"/>
      <c r="D20" s="248"/>
      <c r="E20" s="249">
        <v>3520</v>
      </c>
      <c r="F20" s="248"/>
    </row>
    <row r="21" spans="1:6" x14ac:dyDescent="0.25">
      <c r="A21" s="246">
        <v>3295</v>
      </c>
      <c r="B21" s="247" t="s">
        <v>156</v>
      </c>
      <c r="C21" s="248"/>
      <c r="D21" s="248"/>
      <c r="E21" s="249">
        <v>3976</v>
      </c>
      <c r="F21" s="248"/>
    </row>
    <row r="22" spans="1:6" x14ac:dyDescent="0.25">
      <c r="A22" s="238" t="s">
        <v>538</v>
      </c>
      <c r="B22" s="239" t="s">
        <v>539</v>
      </c>
      <c r="C22" s="228">
        <f>SUM(C23)</f>
        <v>0</v>
      </c>
      <c r="D22" s="228">
        <f t="shared" ref="D22:F22" si="3">SUM(D23)</f>
        <v>0</v>
      </c>
      <c r="E22" s="229">
        <f t="shared" si="3"/>
        <v>0</v>
      </c>
      <c r="F22" s="228" t="e">
        <f t="shared" si="3"/>
        <v>#DIV/0!</v>
      </c>
    </row>
    <row r="23" spans="1:6" x14ac:dyDescent="0.25">
      <c r="A23" s="250" t="s">
        <v>56</v>
      </c>
      <c r="B23" s="251" t="s">
        <v>55</v>
      </c>
      <c r="C23" s="232">
        <f>SUM(C24:C31)</f>
        <v>0</v>
      </c>
      <c r="D23" s="232">
        <f>SUM(D24:D31)</f>
        <v>0</v>
      </c>
      <c r="E23" s="233">
        <f>SUM(E24,E28,E31)</f>
        <v>0</v>
      </c>
      <c r="F23" s="232" t="e">
        <f t="shared" ref="F23:F34" si="4">E23/D23*100</f>
        <v>#DIV/0!</v>
      </c>
    </row>
    <row r="24" spans="1:6" x14ac:dyDescent="0.25">
      <c r="A24" s="242" t="s">
        <v>83</v>
      </c>
      <c r="B24" s="243" t="s">
        <v>84</v>
      </c>
      <c r="C24" s="244">
        <v>0</v>
      </c>
      <c r="D24" s="244">
        <v>0</v>
      </c>
      <c r="E24" s="245">
        <f>SUM(E25:E27)</f>
        <v>0</v>
      </c>
      <c r="F24" s="244" t="e">
        <f t="shared" si="4"/>
        <v>#DIV/0!</v>
      </c>
    </row>
    <row r="25" spans="1:6" x14ac:dyDescent="0.25">
      <c r="A25" s="246">
        <v>3111</v>
      </c>
      <c r="B25" s="247" t="s">
        <v>88</v>
      </c>
      <c r="C25" s="248"/>
      <c r="D25" s="248"/>
      <c r="E25" s="249">
        <v>0</v>
      </c>
      <c r="F25" s="248"/>
    </row>
    <row r="26" spans="1:6" x14ac:dyDescent="0.25">
      <c r="A26" s="246">
        <v>3132</v>
      </c>
      <c r="B26" s="247" t="s">
        <v>97</v>
      </c>
      <c r="C26" s="248"/>
      <c r="D26" s="248"/>
      <c r="E26" s="249">
        <v>0</v>
      </c>
      <c r="F26" s="248"/>
    </row>
    <row r="27" spans="1:6" x14ac:dyDescent="0.25">
      <c r="A27" s="246">
        <v>3133</v>
      </c>
      <c r="B27" s="247" t="s">
        <v>380</v>
      </c>
      <c r="C27" s="248"/>
      <c r="D27" s="248"/>
      <c r="E27" s="249">
        <v>0</v>
      </c>
      <c r="F27" s="248"/>
    </row>
    <row r="28" spans="1:6" x14ac:dyDescent="0.25">
      <c r="A28" s="242">
        <v>32</v>
      </c>
      <c r="B28" s="243" t="s">
        <v>99</v>
      </c>
      <c r="C28" s="244">
        <v>0</v>
      </c>
      <c r="D28" s="244">
        <v>0</v>
      </c>
      <c r="E28" s="245">
        <f>SUM(E29:E30)</f>
        <v>0</v>
      </c>
      <c r="F28" s="244" t="e">
        <f t="shared" si="4"/>
        <v>#DIV/0!</v>
      </c>
    </row>
    <row r="29" spans="1:6" x14ac:dyDescent="0.25">
      <c r="A29" s="246">
        <v>3295</v>
      </c>
      <c r="B29" s="247" t="s">
        <v>156</v>
      </c>
      <c r="C29" s="248"/>
      <c r="D29" s="248"/>
      <c r="E29" s="249">
        <v>0</v>
      </c>
      <c r="F29" s="248"/>
    </row>
    <row r="30" spans="1:6" x14ac:dyDescent="0.25">
      <c r="A30" s="246">
        <v>3296</v>
      </c>
      <c r="B30" s="247" t="s">
        <v>158</v>
      </c>
      <c r="C30" s="248"/>
      <c r="D30" s="248"/>
      <c r="E30" s="249">
        <v>0</v>
      </c>
      <c r="F30" s="248"/>
    </row>
    <row r="31" spans="1:6" x14ac:dyDescent="0.25">
      <c r="A31" s="242">
        <v>34</v>
      </c>
      <c r="B31" s="243" t="s">
        <v>161</v>
      </c>
      <c r="C31" s="244">
        <v>0</v>
      </c>
      <c r="D31" s="244">
        <v>0</v>
      </c>
      <c r="E31" s="245">
        <f>SUM(E32)</f>
        <v>0</v>
      </c>
      <c r="F31" s="244" t="e">
        <f t="shared" si="4"/>
        <v>#DIV/0!</v>
      </c>
    </row>
    <row r="32" spans="1:6" x14ac:dyDescent="0.25">
      <c r="A32" s="246">
        <v>3433</v>
      </c>
      <c r="B32" s="247" t="s">
        <v>392</v>
      </c>
      <c r="C32" s="248"/>
      <c r="D32" s="248"/>
      <c r="E32" s="249">
        <v>0</v>
      </c>
      <c r="F32" s="248"/>
    </row>
    <row r="33" spans="1:6" x14ac:dyDescent="0.25">
      <c r="A33" s="238" t="s">
        <v>540</v>
      </c>
      <c r="B33" s="239" t="s">
        <v>541</v>
      </c>
      <c r="C33" s="228">
        <f>SUM(C34)</f>
        <v>6511</v>
      </c>
      <c r="D33" s="228">
        <f t="shared" ref="D33:E33" si="5">SUM(D34)</f>
        <v>11307.88</v>
      </c>
      <c r="E33" s="229">
        <f t="shared" si="5"/>
        <v>10629.16</v>
      </c>
      <c r="F33" s="228">
        <f t="shared" si="4"/>
        <v>93.997813913837078</v>
      </c>
    </row>
    <row r="34" spans="1:6" x14ac:dyDescent="0.25">
      <c r="A34" s="250" t="s">
        <v>75</v>
      </c>
      <c r="B34" s="251" t="s">
        <v>76</v>
      </c>
      <c r="C34" s="232">
        <f t="shared" ref="C34:D34" si="6">SUM(C35)</f>
        <v>6511</v>
      </c>
      <c r="D34" s="232">
        <f t="shared" si="6"/>
        <v>11307.88</v>
      </c>
      <c r="E34" s="233">
        <f>SUM(E35)</f>
        <v>10629.16</v>
      </c>
      <c r="F34" s="232">
        <f t="shared" si="4"/>
        <v>93.997813913837078</v>
      </c>
    </row>
    <row r="35" spans="1:6" x14ac:dyDescent="0.25">
      <c r="A35" s="242" t="s">
        <v>98</v>
      </c>
      <c r="B35" s="243" t="s">
        <v>99</v>
      </c>
      <c r="C35" s="244">
        <v>6511</v>
      </c>
      <c r="D35" s="244">
        <v>11307.88</v>
      </c>
      <c r="E35" s="245">
        <f>SUM(E36+E37)</f>
        <v>10629.16</v>
      </c>
      <c r="F35" s="244">
        <f>E35/D35*100</f>
        <v>93.997813913837078</v>
      </c>
    </row>
    <row r="36" spans="1:6" x14ac:dyDescent="0.25">
      <c r="A36" s="246">
        <v>3211</v>
      </c>
      <c r="B36" s="247" t="s">
        <v>103</v>
      </c>
      <c r="C36" s="248"/>
      <c r="D36" s="248"/>
      <c r="E36" s="249">
        <v>9847</v>
      </c>
      <c r="F36" s="248"/>
    </row>
    <row r="37" spans="1:6" x14ac:dyDescent="0.25">
      <c r="A37" s="246">
        <v>3221</v>
      </c>
      <c r="B37" s="247" t="s">
        <v>113</v>
      </c>
      <c r="C37" s="248"/>
      <c r="D37" s="248"/>
      <c r="E37" s="249">
        <v>782.16</v>
      </c>
      <c r="F37" s="248"/>
    </row>
    <row r="38" spans="1:6" x14ac:dyDescent="0.25">
      <c r="A38" s="238" t="s">
        <v>542</v>
      </c>
      <c r="B38" s="239" t="s">
        <v>543</v>
      </c>
      <c r="C38" s="228">
        <f>SUM(C39,C57,C91,C119)</f>
        <v>453886</v>
      </c>
      <c r="D38" s="228">
        <f>SUM(D39,D57,D91,D119)</f>
        <v>438543.54000000004</v>
      </c>
      <c r="E38" s="229">
        <f>SUM(E39,E57,E91,E119)</f>
        <v>431563.33</v>
      </c>
      <c r="F38" s="228">
        <f t="shared" ref="F38:F54" si="7">E38/D38*100</f>
        <v>98.408319958378584</v>
      </c>
    </row>
    <row r="39" spans="1:6" x14ac:dyDescent="0.25">
      <c r="A39" s="250" t="s">
        <v>83</v>
      </c>
      <c r="B39" s="251" t="s">
        <v>485</v>
      </c>
      <c r="C39" s="232">
        <f>SUM(C40:C54)</f>
        <v>18960</v>
      </c>
      <c r="D39" s="232">
        <f>SUM(D40:D54)</f>
        <v>10413.5</v>
      </c>
      <c r="E39" s="233">
        <f>SUM(E40,E42,E49,E52,E54)</f>
        <v>8242.5800000000017</v>
      </c>
      <c r="F39" s="232">
        <f t="shared" si="7"/>
        <v>79.152830460459995</v>
      </c>
    </row>
    <row r="40" spans="1:6" x14ac:dyDescent="0.25">
      <c r="A40" s="242" t="s">
        <v>83</v>
      </c>
      <c r="B40" s="243" t="s">
        <v>84</v>
      </c>
      <c r="C40" s="244">
        <v>140</v>
      </c>
      <c r="D40" s="244">
        <v>2030</v>
      </c>
      <c r="E40" s="245">
        <f>SUM(E41)</f>
        <v>2030</v>
      </c>
      <c r="F40" s="244">
        <f t="shared" si="7"/>
        <v>100</v>
      </c>
    </row>
    <row r="41" spans="1:6" x14ac:dyDescent="0.25">
      <c r="A41" s="246">
        <v>3121</v>
      </c>
      <c r="B41" s="247" t="s">
        <v>92</v>
      </c>
      <c r="C41" s="248"/>
      <c r="D41" s="248"/>
      <c r="E41" s="249">
        <v>2030</v>
      </c>
      <c r="F41" s="248"/>
    </row>
    <row r="42" spans="1:6" x14ac:dyDescent="0.25">
      <c r="A42" s="242" t="s">
        <v>98</v>
      </c>
      <c r="B42" s="243" t="s">
        <v>99</v>
      </c>
      <c r="C42" s="244">
        <v>6320</v>
      </c>
      <c r="D42" s="244">
        <v>4409</v>
      </c>
      <c r="E42" s="245">
        <f>SUM(E43:E48)</f>
        <v>4201.8200000000006</v>
      </c>
      <c r="F42" s="244">
        <f t="shared" si="7"/>
        <v>95.300975277840791</v>
      </c>
    </row>
    <row r="43" spans="1:6" x14ac:dyDescent="0.25">
      <c r="A43" s="246">
        <v>3223</v>
      </c>
      <c r="B43" s="247" t="s">
        <v>115</v>
      </c>
      <c r="C43" s="248"/>
      <c r="D43" s="248"/>
      <c r="E43" s="249">
        <v>3380</v>
      </c>
      <c r="F43" s="248"/>
    </row>
    <row r="44" spans="1:6" x14ac:dyDescent="0.25">
      <c r="A44" s="246">
        <v>3225</v>
      </c>
      <c r="B44" s="247" t="s">
        <v>119</v>
      </c>
      <c r="C44" s="248"/>
      <c r="D44" s="248"/>
      <c r="E44" s="249">
        <v>252.44</v>
      </c>
      <c r="F44" s="248"/>
    </row>
    <row r="45" spans="1:6" x14ac:dyDescent="0.25">
      <c r="A45" s="246">
        <v>3238</v>
      </c>
      <c r="B45" s="247" t="s">
        <v>139</v>
      </c>
      <c r="C45" s="248"/>
      <c r="D45" s="248"/>
      <c r="E45" s="249">
        <v>22.96</v>
      </c>
      <c r="F45" s="248"/>
    </row>
    <row r="46" spans="1:6" x14ac:dyDescent="0.25">
      <c r="A46" s="246">
        <v>3239</v>
      </c>
      <c r="B46" s="247" t="s">
        <v>141</v>
      </c>
      <c r="C46" s="248"/>
      <c r="D46" s="248"/>
      <c r="E46" s="249">
        <v>119.36</v>
      </c>
      <c r="F46" s="248"/>
    </row>
    <row r="47" spans="1:6" x14ac:dyDescent="0.25">
      <c r="A47" s="246">
        <v>3292</v>
      </c>
      <c r="B47" s="247" t="s">
        <v>150</v>
      </c>
      <c r="C47" s="248"/>
      <c r="D47" s="248"/>
      <c r="E47" s="249">
        <v>185.67</v>
      </c>
      <c r="F47" s="248"/>
    </row>
    <row r="48" spans="1:6" x14ac:dyDescent="0.25">
      <c r="A48" s="246">
        <v>3293</v>
      </c>
      <c r="B48" s="247" t="s">
        <v>152</v>
      </c>
      <c r="C48" s="248"/>
      <c r="D48" s="248"/>
      <c r="E48" s="249">
        <v>241.39</v>
      </c>
      <c r="F48" s="248"/>
    </row>
    <row r="49" spans="1:6" x14ac:dyDescent="0.25">
      <c r="A49" s="242" t="s">
        <v>160</v>
      </c>
      <c r="B49" s="243" t="s">
        <v>161</v>
      </c>
      <c r="C49" s="244">
        <v>0</v>
      </c>
      <c r="D49" s="244">
        <v>12.5</v>
      </c>
      <c r="E49" s="245">
        <f>SUM(E50:E51)</f>
        <v>12.37</v>
      </c>
      <c r="F49" s="244">
        <f t="shared" si="7"/>
        <v>98.96</v>
      </c>
    </row>
    <row r="50" spans="1:6" x14ac:dyDescent="0.25">
      <c r="A50" s="246">
        <v>3431</v>
      </c>
      <c r="B50" s="247" t="s">
        <v>165</v>
      </c>
      <c r="C50" s="248"/>
      <c r="D50" s="248"/>
      <c r="E50" s="249">
        <v>0</v>
      </c>
      <c r="F50" s="248"/>
    </row>
    <row r="51" spans="1:6" x14ac:dyDescent="0.25">
      <c r="A51" s="246">
        <v>3433</v>
      </c>
      <c r="B51" s="247" t="s">
        <v>392</v>
      </c>
      <c r="C51" s="248"/>
      <c r="D51" s="248"/>
      <c r="E51" s="249">
        <v>12.37</v>
      </c>
      <c r="F51" s="248"/>
    </row>
    <row r="52" spans="1:6" x14ac:dyDescent="0.25">
      <c r="A52" s="242" t="s">
        <v>59</v>
      </c>
      <c r="B52" s="243" t="s">
        <v>228</v>
      </c>
      <c r="C52" s="244">
        <v>0</v>
      </c>
      <c r="D52" s="244">
        <v>0</v>
      </c>
      <c r="E52" s="245">
        <f>SUM(E53)</f>
        <v>-1962.99</v>
      </c>
      <c r="F52" s="244" t="e">
        <f t="shared" si="7"/>
        <v>#DIV/0!</v>
      </c>
    </row>
    <row r="53" spans="1:6" x14ac:dyDescent="0.25">
      <c r="A53" s="246">
        <v>4124</v>
      </c>
      <c r="B53" s="247" t="s">
        <v>348</v>
      </c>
      <c r="C53" s="248"/>
      <c r="D53" s="248"/>
      <c r="E53" s="249">
        <v>-1962.99</v>
      </c>
      <c r="F53" s="248"/>
    </row>
    <row r="54" spans="1:6" x14ac:dyDescent="0.25">
      <c r="A54" s="242" t="s">
        <v>233</v>
      </c>
      <c r="B54" s="243" t="s">
        <v>234</v>
      </c>
      <c r="C54" s="244">
        <v>12500</v>
      </c>
      <c r="D54" s="244">
        <v>3962</v>
      </c>
      <c r="E54" s="245">
        <f>SUM(E55+E56)</f>
        <v>3961.38</v>
      </c>
      <c r="F54" s="244">
        <f t="shared" si="7"/>
        <v>99.984351337708233</v>
      </c>
    </row>
    <row r="55" spans="1:6" x14ac:dyDescent="0.25">
      <c r="A55" s="246">
        <v>4221</v>
      </c>
      <c r="B55" s="247" t="s">
        <v>242</v>
      </c>
      <c r="C55" s="248"/>
      <c r="D55" s="248"/>
      <c r="E55" s="249">
        <v>277</v>
      </c>
      <c r="F55" s="248"/>
    </row>
    <row r="56" spans="1:6" x14ac:dyDescent="0.25">
      <c r="A56" s="246">
        <v>4227</v>
      </c>
      <c r="B56" s="247" t="s">
        <v>582</v>
      </c>
      <c r="C56" s="248"/>
      <c r="D56" s="248"/>
      <c r="E56" s="249">
        <v>3684.38</v>
      </c>
      <c r="F56" s="248"/>
    </row>
    <row r="57" spans="1:6" x14ac:dyDescent="0.25">
      <c r="A57" s="250" t="s">
        <v>60</v>
      </c>
      <c r="B57" s="251" t="s">
        <v>61</v>
      </c>
      <c r="C57" s="232">
        <f>SUM(C58:C89)</f>
        <v>126086</v>
      </c>
      <c r="D57" s="232">
        <f>SUM(D58:D89)</f>
        <v>104600.6</v>
      </c>
      <c r="E57" s="233">
        <f>SUM(E58,E61,E82,E84,E86,E89)</f>
        <v>99040.109999999986</v>
      </c>
      <c r="F57" s="232">
        <f>E57/D57*100</f>
        <v>94.684074469936093</v>
      </c>
    </row>
    <row r="58" spans="1:6" x14ac:dyDescent="0.25">
      <c r="A58" s="242" t="s">
        <v>83</v>
      </c>
      <c r="B58" s="243" t="s">
        <v>84</v>
      </c>
      <c r="C58" s="244">
        <v>32556</v>
      </c>
      <c r="D58" s="244">
        <v>2080.6</v>
      </c>
      <c r="E58" s="245">
        <f>SUM(E59:E60)</f>
        <v>2080.5700000000002</v>
      </c>
      <c r="F58" s="244">
        <f t="shared" ref="F58:F89" si="8">E58/D58*100</f>
        <v>99.998558108238029</v>
      </c>
    </row>
    <row r="59" spans="1:6" x14ac:dyDescent="0.25">
      <c r="A59" s="246">
        <v>3121</v>
      </c>
      <c r="B59" s="247" t="s">
        <v>92</v>
      </c>
      <c r="C59" s="248"/>
      <c r="D59" s="248"/>
      <c r="E59" s="249">
        <v>2030</v>
      </c>
      <c r="F59" s="248"/>
    </row>
    <row r="60" spans="1:6" x14ac:dyDescent="0.25">
      <c r="A60" s="246">
        <v>3132</v>
      </c>
      <c r="B60" s="247" t="s">
        <v>97</v>
      </c>
      <c r="C60" s="248"/>
      <c r="D60" s="248"/>
      <c r="E60" s="249">
        <v>50.57</v>
      </c>
      <c r="F60" s="248"/>
    </row>
    <row r="61" spans="1:6" x14ac:dyDescent="0.25">
      <c r="A61" s="242" t="s">
        <v>98</v>
      </c>
      <c r="B61" s="243" t="s">
        <v>99</v>
      </c>
      <c r="C61" s="244">
        <v>85047</v>
      </c>
      <c r="D61" s="244">
        <v>91780</v>
      </c>
      <c r="E61" s="245">
        <f>SUM(E62:E81)</f>
        <v>89481.819999999992</v>
      </c>
      <c r="F61" s="244">
        <f t="shared" si="8"/>
        <v>97.495990411854422</v>
      </c>
    </row>
    <row r="62" spans="1:6" x14ac:dyDescent="0.25">
      <c r="A62" s="246">
        <v>3211</v>
      </c>
      <c r="B62" s="247" t="s">
        <v>103</v>
      </c>
      <c r="C62" s="248"/>
      <c r="D62" s="248"/>
      <c r="E62" s="249">
        <v>2893.25</v>
      </c>
      <c r="F62" s="248"/>
    </row>
    <row r="63" spans="1:6" x14ac:dyDescent="0.25">
      <c r="A63" s="246">
        <v>3213</v>
      </c>
      <c r="B63" s="247" t="s">
        <v>107</v>
      </c>
      <c r="C63" s="248"/>
      <c r="D63" s="248"/>
      <c r="E63" s="249">
        <v>1536.4</v>
      </c>
      <c r="F63" s="248"/>
    </row>
    <row r="64" spans="1:6" x14ac:dyDescent="0.25">
      <c r="A64" s="246">
        <v>3221</v>
      </c>
      <c r="B64" s="247" t="s">
        <v>113</v>
      </c>
      <c r="C64" s="248"/>
      <c r="D64" s="248"/>
      <c r="E64" s="249">
        <v>10203.219999999999</v>
      </c>
      <c r="F64" s="248"/>
    </row>
    <row r="65" spans="1:6" x14ac:dyDescent="0.25">
      <c r="A65" s="246">
        <v>3222</v>
      </c>
      <c r="B65" s="247" t="s">
        <v>382</v>
      </c>
      <c r="C65" s="248"/>
      <c r="D65" s="248"/>
      <c r="E65" s="249">
        <v>1430.53</v>
      </c>
      <c r="F65" s="248"/>
    </row>
    <row r="66" spans="1:6" x14ac:dyDescent="0.25">
      <c r="A66" s="246">
        <v>3223</v>
      </c>
      <c r="B66" s="247" t="s">
        <v>115</v>
      </c>
      <c r="C66" s="248"/>
      <c r="D66" s="248"/>
      <c r="E66" s="249">
        <v>30513.08</v>
      </c>
      <c r="F66" s="248"/>
    </row>
    <row r="67" spans="1:6" x14ac:dyDescent="0.25">
      <c r="A67" s="246">
        <v>3224</v>
      </c>
      <c r="B67" s="247" t="s">
        <v>117</v>
      </c>
      <c r="C67" s="248"/>
      <c r="D67" s="248"/>
      <c r="E67" s="249">
        <v>2824.04</v>
      </c>
      <c r="F67" s="248"/>
    </row>
    <row r="68" spans="1:6" x14ac:dyDescent="0.25">
      <c r="A68" s="246">
        <v>3225</v>
      </c>
      <c r="B68" s="247" t="s">
        <v>119</v>
      </c>
      <c r="C68" s="248"/>
      <c r="D68" s="248"/>
      <c r="E68" s="249">
        <v>961.84</v>
      </c>
      <c r="F68" s="248"/>
    </row>
    <row r="69" spans="1:6" x14ac:dyDescent="0.25">
      <c r="A69" s="246">
        <v>3227</v>
      </c>
      <c r="B69" s="247" t="s">
        <v>121</v>
      </c>
      <c r="C69" s="248"/>
      <c r="D69" s="248"/>
      <c r="E69" s="249">
        <v>879.53</v>
      </c>
      <c r="F69" s="248"/>
    </row>
    <row r="70" spans="1:6" x14ac:dyDescent="0.25">
      <c r="A70" s="246">
        <v>3231</v>
      </c>
      <c r="B70" s="247" t="s">
        <v>125</v>
      </c>
      <c r="C70" s="248"/>
      <c r="D70" s="248"/>
      <c r="E70" s="249">
        <v>3588.87</v>
      </c>
      <c r="F70" s="248"/>
    </row>
    <row r="71" spans="1:6" x14ac:dyDescent="0.25">
      <c r="A71" s="246">
        <v>3232</v>
      </c>
      <c r="B71" s="247" t="s">
        <v>127</v>
      </c>
      <c r="C71" s="248"/>
      <c r="D71" s="248"/>
      <c r="E71" s="249">
        <v>11897.64</v>
      </c>
      <c r="F71" s="248"/>
    </row>
    <row r="72" spans="1:6" x14ac:dyDescent="0.25">
      <c r="A72" s="246">
        <v>3233</v>
      </c>
      <c r="B72" s="247" t="s">
        <v>129</v>
      </c>
      <c r="C72" s="248"/>
      <c r="D72" s="248"/>
      <c r="E72" s="249">
        <v>1851.99</v>
      </c>
      <c r="F72" s="248"/>
    </row>
    <row r="73" spans="1:6" x14ac:dyDescent="0.25">
      <c r="A73" s="246">
        <v>3234</v>
      </c>
      <c r="B73" s="247" t="s">
        <v>131</v>
      </c>
      <c r="C73" s="248"/>
      <c r="D73" s="248"/>
      <c r="E73" s="249">
        <v>5944.68</v>
      </c>
      <c r="F73" s="248"/>
    </row>
    <row r="74" spans="1:6" x14ac:dyDescent="0.25">
      <c r="A74" s="246">
        <v>3236</v>
      </c>
      <c r="B74" s="247" t="s">
        <v>135</v>
      </c>
      <c r="C74" s="248"/>
      <c r="D74" s="248"/>
      <c r="E74" s="249">
        <v>83.42</v>
      </c>
      <c r="F74" s="248"/>
    </row>
    <row r="75" spans="1:6" x14ac:dyDescent="0.25">
      <c r="A75" s="246">
        <v>3237</v>
      </c>
      <c r="B75" s="247" t="s">
        <v>137</v>
      </c>
      <c r="C75" s="248"/>
      <c r="D75" s="248"/>
      <c r="E75" s="249">
        <v>5462.2</v>
      </c>
      <c r="F75" s="248"/>
    </row>
    <row r="76" spans="1:6" x14ac:dyDescent="0.25">
      <c r="A76" s="246">
        <v>3238</v>
      </c>
      <c r="B76" s="247" t="s">
        <v>139</v>
      </c>
      <c r="C76" s="248"/>
      <c r="D76" s="248"/>
      <c r="E76" s="249">
        <v>4282.54</v>
      </c>
      <c r="F76" s="248"/>
    </row>
    <row r="77" spans="1:6" x14ac:dyDescent="0.25">
      <c r="A77" s="246">
        <v>3239</v>
      </c>
      <c r="B77" s="247" t="s">
        <v>141</v>
      </c>
      <c r="C77" s="248"/>
      <c r="D77" s="248"/>
      <c r="E77" s="249">
        <v>4481.04</v>
      </c>
      <c r="F77" s="248"/>
    </row>
    <row r="78" spans="1:6" x14ac:dyDescent="0.25">
      <c r="A78" s="246">
        <v>3293</v>
      </c>
      <c r="B78" s="247" t="s">
        <v>152</v>
      </c>
      <c r="C78" s="248"/>
      <c r="D78" s="248"/>
      <c r="E78" s="249">
        <v>62.7</v>
      </c>
      <c r="F78" s="248"/>
    </row>
    <row r="79" spans="1:6" x14ac:dyDescent="0.25">
      <c r="A79" s="246">
        <v>3294</v>
      </c>
      <c r="B79" s="247" t="s">
        <v>154</v>
      </c>
      <c r="C79" s="248"/>
      <c r="D79" s="248"/>
      <c r="E79" s="249">
        <v>200</v>
      </c>
      <c r="F79" s="248"/>
    </row>
    <row r="80" spans="1:6" x14ac:dyDescent="0.25">
      <c r="A80" s="246">
        <v>3295</v>
      </c>
      <c r="B80" s="247" t="s">
        <v>156</v>
      </c>
      <c r="C80" s="248"/>
      <c r="D80" s="248"/>
      <c r="E80" s="249">
        <v>53.1</v>
      </c>
      <c r="F80" s="248"/>
    </row>
    <row r="81" spans="1:6" x14ac:dyDescent="0.25">
      <c r="A81" s="246">
        <v>3299</v>
      </c>
      <c r="B81" s="247" t="s">
        <v>583</v>
      </c>
      <c r="C81" s="248"/>
      <c r="D81" s="248"/>
      <c r="E81" s="249">
        <v>331.75</v>
      </c>
      <c r="F81" s="248"/>
    </row>
    <row r="82" spans="1:6" x14ac:dyDescent="0.25">
      <c r="A82" s="242" t="s">
        <v>160</v>
      </c>
      <c r="B82" s="243" t="s">
        <v>161</v>
      </c>
      <c r="C82" s="244">
        <v>575</v>
      </c>
      <c r="D82" s="244">
        <v>580</v>
      </c>
      <c r="E82" s="245">
        <f>SUM(E83:E83)</f>
        <v>579.20000000000005</v>
      </c>
      <c r="F82" s="244">
        <f t="shared" si="8"/>
        <v>99.862068965517253</v>
      </c>
    </row>
    <row r="83" spans="1:6" x14ac:dyDescent="0.25">
      <c r="A83" s="246">
        <v>3431</v>
      </c>
      <c r="B83" s="247" t="s">
        <v>165</v>
      </c>
      <c r="C83" s="248"/>
      <c r="D83" s="248"/>
      <c r="E83" s="249">
        <v>579.20000000000005</v>
      </c>
      <c r="F83" s="248"/>
    </row>
    <row r="84" spans="1:6" x14ac:dyDescent="0.25">
      <c r="A84" s="242" t="s">
        <v>59</v>
      </c>
      <c r="B84" s="243" t="s">
        <v>228</v>
      </c>
      <c r="C84" s="244">
        <v>0</v>
      </c>
      <c r="D84" s="244">
        <v>0</v>
      </c>
      <c r="E84" s="245">
        <f>SUM(E85)</f>
        <v>-3167.49</v>
      </c>
      <c r="F84" s="244" t="e">
        <f t="shared" si="8"/>
        <v>#DIV/0!</v>
      </c>
    </row>
    <row r="85" spans="1:6" x14ac:dyDescent="0.25">
      <c r="A85" s="246">
        <v>4124</v>
      </c>
      <c r="B85" s="247" t="s">
        <v>348</v>
      </c>
      <c r="C85" s="248"/>
      <c r="D85" s="248"/>
      <c r="E85" s="249">
        <v>-3167.49</v>
      </c>
      <c r="F85" s="248"/>
    </row>
    <row r="86" spans="1:6" x14ac:dyDescent="0.25">
      <c r="A86" s="242" t="s">
        <v>233</v>
      </c>
      <c r="B86" s="243" t="s">
        <v>234</v>
      </c>
      <c r="C86" s="244">
        <v>7908</v>
      </c>
      <c r="D86" s="244">
        <v>9230</v>
      </c>
      <c r="E86" s="245">
        <f>SUM(E87+E88)</f>
        <v>9189.5600000000013</v>
      </c>
      <c r="F86" s="244">
        <f t="shared" si="8"/>
        <v>99.56186348862407</v>
      </c>
    </row>
    <row r="87" spans="1:6" x14ac:dyDescent="0.25">
      <c r="A87" s="246">
        <v>4221</v>
      </c>
      <c r="B87" s="247" t="s">
        <v>242</v>
      </c>
      <c r="C87" s="248"/>
      <c r="D87" s="248"/>
      <c r="E87" s="249">
        <v>3812.5</v>
      </c>
      <c r="F87" s="248"/>
    </row>
    <row r="88" spans="1:6" x14ac:dyDescent="0.25">
      <c r="A88" s="246">
        <v>4227</v>
      </c>
      <c r="B88" s="247" t="s">
        <v>582</v>
      </c>
      <c r="C88" s="248"/>
      <c r="D88" s="248"/>
      <c r="E88" s="249">
        <v>5377.06</v>
      </c>
      <c r="F88" s="248"/>
    </row>
    <row r="89" spans="1:6" x14ac:dyDescent="0.25">
      <c r="A89" s="242" t="s">
        <v>60</v>
      </c>
      <c r="B89" s="243" t="s">
        <v>465</v>
      </c>
      <c r="C89" s="244">
        <v>0</v>
      </c>
      <c r="D89" s="244">
        <v>930</v>
      </c>
      <c r="E89" s="245">
        <f>SUM(E90)</f>
        <v>876.45</v>
      </c>
      <c r="F89" s="244">
        <f t="shared" si="8"/>
        <v>94.241935483870975</v>
      </c>
    </row>
    <row r="90" spans="1:6" x14ac:dyDescent="0.25">
      <c r="A90" s="246">
        <v>4312</v>
      </c>
      <c r="B90" s="247" t="s">
        <v>469</v>
      </c>
      <c r="C90" s="248"/>
      <c r="D90" s="248"/>
      <c r="E90" s="249">
        <v>876.45</v>
      </c>
      <c r="F90" s="248"/>
    </row>
    <row r="91" spans="1:6" x14ac:dyDescent="0.25">
      <c r="A91" s="250" t="s">
        <v>75</v>
      </c>
      <c r="B91" s="251" t="s">
        <v>76</v>
      </c>
      <c r="C91" s="232">
        <f>SUM(C92:C117)</f>
        <v>308840</v>
      </c>
      <c r="D91" s="232">
        <f>SUM(D92:D117)</f>
        <v>323529.44</v>
      </c>
      <c r="E91" s="233">
        <f>SUM(E92,E96,E114,E117)</f>
        <v>324280.64</v>
      </c>
      <c r="F91" s="232">
        <f>E91/D91*100</f>
        <v>100.23218907064533</v>
      </c>
    </row>
    <row r="92" spans="1:6" x14ac:dyDescent="0.25">
      <c r="A92" s="242" t="s">
        <v>83</v>
      </c>
      <c r="B92" s="243" t="s">
        <v>84</v>
      </c>
      <c r="C92" s="244">
        <v>13423</v>
      </c>
      <c r="D92" s="244">
        <v>48448.44</v>
      </c>
      <c r="E92" s="245">
        <f>SUM(E93:E95)</f>
        <v>48435.670000000006</v>
      </c>
      <c r="F92" s="244">
        <f t="shared" ref="F92:F117" si="9">E92/D92*100</f>
        <v>99.973642082180575</v>
      </c>
    </row>
    <row r="93" spans="1:6" x14ac:dyDescent="0.25">
      <c r="A93" s="246">
        <v>3111</v>
      </c>
      <c r="B93" s="247" t="s">
        <v>88</v>
      </c>
      <c r="C93" s="248"/>
      <c r="D93" s="248"/>
      <c r="E93" s="249">
        <v>39613.980000000003</v>
      </c>
      <c r="F93" s="248"/>
    </row>
    <row r="94" spans="1:6" x14ac:dyDescent="0.25">
      <c r="A94" s="246">
        <v>3121</v>
      </c>
      <c r="B94" s="247" t="s">
        <v>92</v>
      </c>
      <c r="C94" s="248"/>
      <c r="D94" s="248"/>
      <c r="E94" s="249">
        <v>2285.39</v>
      </c>
      <c r="F94" s="248"/>
    </row>
    <row r="95" spans="1:6" x14ac:dyDescent="0.25">
      <c r="A95" s="246">
        <v>3132</v>
      </c>
      <c r="B95" s="247" t="s">
        <v>97</v>
      </c>
      <c r="C95" s="248"/>
      <c r="D95" s="248"/>
      <c r="E95" s="249">
        <v>6536.3</v>
      </c>
      <c r="F95" s="248"/>
    </row>
    <row r="96" spans="1:6" x14ac:dyDescent="0.25">
      <c r="A96" s="242" t="s">
        <v>98</v>
      </c>
      <c r="B96" s="243" t="s">
        <v>99</v>
      </c>
      <c r="C96" s="244">
        <v>282142</v>
      </c>
      <c r="D96" s="244">
        <v>257961</v>
      </c>
      <c r="E96" s="245">
        <f>SUM(E97:E113)</f>
        <v>258728.42</v>
      </c>
      <c r="F96" s="244">
        <f t="shared" si="9"/>
        <v>100.29749458251442</v>
      </c>
    </row>
    <row r="97" spans="1:6" x14ac:dyDescent="0.25">
      <c r="A97" s="246">
        <v>3211</v>
      </c>
      <c r="B97" s="247" t="s">
        <v>103</v>
      </c>
      <c r="C97" s="248"/>
      <c r="D97" s="248"/>
      <c r="E97" s="249">
        <v>1668.44</v>
      </c>
      <c r="F97" s="248"/>
    </row>
    <row r="98" spans="1:6" x14ac:dyDescent="0.25">
      <c r="A98" s="246">
        <v>3213</v>
      </c>
      <c r="B98" s="247" t="s">
        <v>107</v>
      </c>
      <c r="C98" s="248"/>
      <c r="D98" s="248"/>
      <c r="E98" s="249">
        <v>15</v>
      </c>
      <c r="F98" s="248"/>
    </row>
    <row r="99" spans="1:6" x14ac:dyDescent="0.25">
      <c r="A99" s="246">
        <v>3221</v>
      </c>
      <c r="B99" s="247" t="s">
        <v>113</v>
      </c>
      <c r="C99" s="248"/>
      <c r="D99" s="248"/>
      <c r="E99" s="249">
        <v>12986.36</v>
      </c>
      <c r="F99" s="248"/>
    </row>
    <row r="100" spans="1:6" x14ac:dyDescent="0.25">
      <c r="A100" s="246">
        <v>3222</v>
      </c>
      <c r="B100" s="247" t="s">
        <v>382</v>
      </c>
      <c r="C100" s="248"/>
      <c r="D100" s="248"/>
      <c r="E100" s="249">
        <v>2714.49</v>
      </c>
      <c r="F100" s="248"/>
    </row>
    <row r="101" spans="1:6" x14ac:dyDescent="0.25">
      <c r="A101" s="246">
        <v>3223</v>
      </c>
      <c r="B101" s="247" t="s">
        <v>115</v>
      </c>
      <c r="C101" s="248"/>
      <c r="D101" s="248"/>
      <c r="E101" s="249">
        <v>189051.95</v>
      </c>
      <c r="F101" s="248"/>
    </row>
    <row r="102" spans="1:6" x14ac:dyDescent="0.25">
      <c r="A102" s="246">
        <v>3224</v>
      </c>
      <c r="B102" s="247" t="s">
        <v>117</v>
      </c>
      <c r="C102" s="248"/>
      <c r="D102" s="248"/>
      <c r="E102" s="249">
        <v>2516.91</v>
      </c>
      <c r="F102" s="248"/>
    </row>
    <row r="103" spans="1:6" x14ac:dyDescent="0.25">
      <c r="A103" s="246">
        <v>3225</v>
      </c>
      <c r="B103" s="247" t="s">
        <v>119</v>
      </c>
      <c r="C103" s="248"/>
      <c r="D103" s="248"/>
      <c r="E103" s="249">
        <v>702.55</v>
      </c>
      <c r="F103" s="248"/>
    </row>
    <row r="104" spans="1:6" x14ac:dyDescent="0.25">
      <c r="A104" s="246">
        <v>3227</v>
      </c>
      <c r="B104" s="247" t="s">
        <v>121</v>
      </c>
      <c r="C104" s="248"/>
      <c r="D104" s="248"/>
      <c r="E104" s="249">
        <v>0</v>
      </c>
      <c r="F104" s="248"/>
    </row>
    <row r="105" spans="1:6" x14ac:dyDescent="0.25">
      <c r="A105" s="246">
        <v>3231</v>
      </c>
      <c r="B105" s="247" t="s">
        <v>125</v>
      </c>
      <c r="C105" s="248"/>
      <c r="D105" s="248"/>
      <c r="E105" s="249">
        <v>1424.74</v>
      </c>
      <c r="F105" s="248"/>
    </row>
    <row r="106" spans="1:6" x14ac:dyDescent="0.25">
      <c r="A106" s="246">
        <v>3232</v>
      </c>
      <c r="B106" s="247" t="s">
        <v>127</v>
      </c>
      <c r="C106" s="248"/>
      <c r="D106" s="248"/>
      <c r="E106" s="249">
        <v>20524.07</v>
      </c>
      <c r="F106" s="248"/>
    </row>
    <row r="107" spans="1:6" x14ac:dyDescent="0.25">
      <c r="A107" s="246">
        <v>3234</v>
      </c>
      <c r="B107" s="247" t="s">
        <v>131</v>
      </c>
      <c r="C107" s="248"/>
      <c r="D107" s="248"/>
      <c r="E107" s="249">
        <v>18816.45</v>
      </c>
      <c r="F107" s="248"/>
    </row>
    <row r="108" spans="1:6" x14ac:dyDescent="0.25">
      <c r="A108" s="246">
        <v>3235</v>
      </c>
      <c r="B108" s="247" t="s">
        <v>133</v>
      </c>
      <c r="C108" s="248"/>
      <c r="D108" s="248"/>
      <c r="E108" s="249">
        <v>3564.55</v>
      </c>
      <c r="F108" s="248"/>
    </row>
    <row r="109" spans="1:6" x14ac:dyDescent="0.25">
      <c r="A109" s="246">
        <v>3236</v>
      </c>
      <c r="B109" s="247" t="s">
        <v>135</v>
      </c>
      <c r="C109" s="248"/>
      <c r="D109" s="248"/>
      <c r="E109" s="249">
        <v>71.67</v>
      </c>
      <c r="F109" s="248"/>
    </row>
    <row r="110" spans="1:6" x14ac:dyDescent="0.25">
      <c r="A110" s="246">
        <v>3237</v>
      </c>
      <c r="B110" s="247" t="s">
        <v>137</v>
      </c>
      <c r="C110" s="248"/>
      <c r="D110" s="248"/>
      <c r="E110" s="249">
        <v>506.25</v>
      </c>
      <c r="F110" s="248"/>
    </row>
    <row r="111" spans="1:6" x14ac:dyDescent="0.25">
      <c r="A111" s="246">
        <v>3238</v>
      </c>
      <c r="B111" s="247" t="s">
        <v>139</v>
      </c>
      <c r="C111" s="248"/>
      <c r="D111" s="248"/>
      <c r="E111" s="249">
        <v>3604.04</v>
      </c>
      <c r="F111" s="248"/>
    </row>
    <row r="112" spans="1:6" x14ac:dyDescent="0.25">
      <c r="A112" s="246">
        <v>3293</v>
      </c>
      <c r="B112" s="247" t="s">
        <v>152</v>
      </c>
      <c r="C112" s="248"/>
      <c r="D112" s="248"/>
      <c r="E112" s="249">
        <v>486.61</v>
      </c>
      <c r="F112" s="248"/>
    </row>
    <row r="113" spans="1:6" x14ac:dyDescent="0.25">
      <c r="A113" s="246">
        <v>3295</v>
      </c>
      <c r="B113" s="247" t="s">
        <v>156</v>
      </c>
      <c r="C113" s="248"/>
      <c r="D113" s="248"/>
      <c r="E113" s="249">
        <v>74.34</v>
      </c>
      <c r="F113" s="248"/>
    </row>
    <row r="114" spans="1:6" x14ac:dyDescent="0.25">
      <c r="A114" s="242" t="s">
        <v>233</v>
      </c>
      <c r="B114" s="243" t="s">
        <v>234</v>
      </c>
      <c r="C114" s="244">
        <v>0</v>
      </c>
      <c r="D114" s="244">
        <v>1845</v>
      </c>
      <c r="E114" s="245">
        <f>SUM(E115:E116)</f>
        <v>1841.55</v>
      </c>
      <c r="F114" s="244">
        <f t="shared" si="9"/>
        <v>99.8130081300813</v>
      </c>
    </row>
    <row r="115" spans="1:6" x14ac:dyDescent="0.25">
      <c r="A115" s="246">
        <v>4221</v>
      </c>
      <c r="B115" s="247" t="s">
        <v>242</v>
      </c>
      <c r="C115" s="248"/>
      <c r="D115" s="248"/>
      <c r="E115" s="249">
        <v>1225</v>
      </c>
      <c r="F115" s="248"/>
    </row>
    <row r="116" spans="1:6" x14ac:dyDescent="0.25">
      <c r="A116" s="246">
        <v>4222</v>
      </c>
      <c r="B116" s="247" t="s">
        <v>437</v>
      </c>
      <c r="C116" s="248"/>
      <c r="D116" s="248"/>
      <c r="E116" s="249">
        <v>616.54999999999995</v>
      </c>
      <c r="F116" s="248"/>
    </row>
    <row r="117" spans="1:6" x14ac:dyDescent="0.25">
      <c r="A117" s="242" t="s">
        <v>60</v>
      </c>
      <c r="B117" s="243" t="s">
        <v>465</v>
      </c>
      <c r="C117" s="244">
        <v>13275</v>
      </c>
      <c r="D117" s="244">
        <v>15275</v>
      </c>
      <c r="E117" s="245">
        <f>SUM(E118)</f>
        <v>15275</v>
      </c>
      <c r="F117" s="244">
        <f t="shared" si="9"/>
        <v>100</v>
      </c>
    </row>
    <row r="118" spans="1:6" x14ac:dyDescent="0.25">
      <c r="A118" s="246">
        <v>4312</v>
      </c>
      <c r="B118" s="247" t="s">
        <v>469</v>
      </c>
      <c r="C118" s="248"/>
      <c r="D118" s="248"/>
      <c r="E118" s="249">
        <v>15275</v>
      </c>
      <c r="F118" s="248"/>
    </row>
    <row r="119" spans="1:6" x14ac:dyDescent="0.25">
      <c r="A119" s="250" t="s">
        <v>32</v>
      </c>
      <c r="B119" s="251" t="s">
        <v>486</v>
      </c>
      <c r="C119" s="232">
        <f>SUM(C120:C123)</f>
        <v>0</v>
      </c>
      <c r="D119" s="232">
        <f>SUM(D120:D123)</f>
        <v>0</v>
      </c>
      <c r="E119" s="233">
        <f>SUM(E120)</f>
        <v>0</v>
      </c>
      <c r="F119" s="232" t="e">
        <f>E119/D119*100</f>
        <v>#DIV/0!</v>
      </c>
    </row>
    <row r="120" spans="1:6" x14ac:dyDescent="0.25">
      <c r="A120" s="242" t="s">
        <v>98</v>
      </c>
      <c r="B120" s="243" t="s">
        <v>99</v>
      </c>
      <c r="C120" s="244">
        <v>0</v>
      </c>
      <c r="D120" s="244">
        <v>0</v>
      </c>
      <c r="E120" s="245">
        <f>SUM(E121)</f>
        <v>0</v>
      </c>
      <c r="F120" s="244" t="e">
        <f>E120/D120*100</f>
        <v>#DIV/0!</v>
      </c>
    </row>
    <row r="121" spans="1:6" x14ac:dyDescent="0.25">
      <c r="A121" s="246">
        <v>3238</v>
      </c>
      <c r="B121" s="247" t="s">
        <v>139</v>
      </c>
      <c r="C121" s="248"/>
      <c r="D121" s="248"/>
      <c r="E121" s="249"/>
      <c r="F121" s="248"/>
    </row>
  </sheetData>
  <mergeCells count="4">
    <mergeCell ref="A3:F3"/>
    <mergeCell ref="A4:F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2524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Mrđen Marija</cp:lastModifiedBy>
  <cp:lastPrinted>2025-03-14T07:41:15Z</cp:lastPrinted>
  <dcterms:created xsi:type="dcterms:W3CDTF">2024-02-22T20:30:43Z</dcterms:created>
  <dcterms:modified xsi:type="dcterms:W3CDTF">2025-03-14T09:49:24Z</dcterms:modified>
</cp:coreProperties>
</file>