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UPRAVNO VIJEĆE\2024\07-2024 - Polugodišnji izvještaj o izvršenju za 2024\"/>
    </mc:Choice>
  </mc:AlternateContent>
  <xr:revisionPtr revIDLastSave="0" documentId="13_ncr:1_{6948FC0C-52FF-49B3-B756-9A3CA28B7C2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SVKST-II.POSEBNI DIO" sheetId="15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39" i="15" l="1"/>
  <c r="E11" i="15" l="1"/>
  <c r="F19" i="15"/>
  <c r="E27" i="15"/>
  <c r="E42" i="15"/>
  <c r="E25" i="15"/>
  <c r="E91" i="15" l="1"/>
  <c r="F91" i="15" s="1"/>
  <c r="E77" i="15"/>
  <c r="F77" i="15" s="1"/>
  <c r="E73" i="15"/>
  <c r="D72" i="15"/>
  <c r="C72" i="15"/>
  <c r="E70" i="15"/>
  <c r="E68" i="15"/>
  <c r="F68" i="15" s="1"/>
  <c r="E48" i="15"/>
  <c r="F48" i="15" s="1"/>
  <c r="E46" i="15"/>
  <c r="E45" i="15" s="1"/>
  <c r="D45" i="15"/>
  <c r="C45" i="15"/>
  <c r="E39" i="15"/>
  <c r="E31" i="15"/>
  <c r="E29" i="15"/>
  <c r="D28" i="15"/>
  <c r="C28" i="15"/>
  <c r="E24" i="15"/>
  <c r="D24" i="15"/>
  <c r="D23" i="15" s="1"/>
  <c r="C24" i="15"/>
  <c r="C23" i="15" s="1"/>
  <c r="E19" i="15"/>
  <c r="E15" i="15"/>
  <c r="F15" i="15" s="1"/>
  <c r="D14" i="15"/>
  <c r="D13" i="15" s="1"/>
  <c r="C14" i="15"/>
  <c r="C13" i="15" s="1"/>
  <c r="D27" i="15" l="1"/>
  <c r="C27" i="15"/>
  <c r="F73" i="15"/>
  <c r="E72" i="15"/>
  <c r="F72" i="15" s="1"/>
  <c r="F70" i="15"/>
  <c r="F45" i="15"/>
  <c r="F42" i="15"/>
  <c r="E28" i="15"/>
  <c r="F28" i="15" s="1"/>
  <c r="F29" i="15"/>
  <c r="C12" i="15"/>
  <c r="C11" i="15" s="1"/>
  <c r="F31" i="15"/>
  <c r="F46" i="15"/>
  <c r="F25" i="15"/>
  <c r="E14" i="15"/>
  <c r="E13" i="15" s="1"/>
  <c r="E23" i="15"/>
  <c r="F24" i="15"/>
  <c r="C10" i="15" l="1"/>
  <c r="C9" i="15" s="1"/>
  <c r="D12" i="15"/>
  <c r="F23" i="15"/>
  <c r="F27" i="15"/>
  <c r="F14" i="15"/>
  <c r="F13" i="15" s="1"/>
  <c r="D10" i="15" l="1"/>
  <c r="D9" i="15" s="1"/>
  <c r="D11" i="15"/>
  <c r="F11" i="15" s="1"/>
  <c r="E12" i="15"/>
  <c r="E10" i="15" s="1"/>
  <c r="F12" i="15" l="1"/>
  <c r="E9" i="15"/>
  <c r="F9" i="15" s="1"/>
  <c r="F10" i="15"/>
  <c r="F26" i="1" l="1"/>
  <c r="C35" i="7" l="1"/>
  <c r="K24" i="1" l="1"/>
  <c r="K25" i="1"/>
  <c r="J25" i="1"/>
  <c r="J24" i="1" l="1"/>
  <c r="E10" i="8"/>
  <c r="D10" i="8"/>
  <c r="F10" i="8"/>
  <c r="F11" i="8"/>
  <c r="E11" i="8"/>
  <c r="H11" i="8" s="1"/>
  <c r="D11" i="8"/>
  <c r="C11" i="8"/>
  <c r="G11" i="8" s="1"/>
  <c r="D13" i="8"/>
  <c r="F14" i="8"/>
  <c r="F13" i="8" s="1"/>
  <c r="E14" i="8"/>
  <c r="E13" i="8" s="1"/>
  <c r="D14" i="8"/>
  <c r="C14" i="8"/>
  <c r="F16" i="8"/>
  <c r="E16" i="8"/>
  <c r="D16" i="8"/>
  <c r="C16" i="8"/>
  <c r="G16" i="8" s="1"/>
  <c r="F18" i="8"/>
  <c r="G18" i="8" s="1"/>
  <c r="E18" i="8"/>
  <c r="H18" i="8" s="1"/>
  <c r="D18" i="8"/>
  <c r="C18" i="8"/>
  <c r="H19" i="8"/>
  <c r="G19" i="8"/>
  <c r="H17" i="8"/>
  <c r="G17" i="8"/>
  <c r="H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/>
  <c r="C22" i="7"/>
  <c r="G22" i="7" s="1"/>
  <c r="H26" i="7"/>
  <c r="G26" i="7"/>
  <c r="H25" i="7"/>
  <c r="G25" i="7"/>
  <c r="H24" i="7"/>
  <c r="H23" i="7"/>
  <c r="G23" i="7"/>
  <c r="H21" i="7"/>
  <c r="G21" i="7"/>
  <c r="H20" i="7"/>
  <c r="G20" i="7"/>
  <c r="H19" i="7"/>
  <c r="G14" i="8" l="1"/>
  <c r="C13" i="8"/>
  <c r="H14" i="8"/>
  <c r="C18" i="7"/>
  <c r="C10" i="8"/>
  <c r="G10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F27" i="7" s="1"/>
  <c r="H27" i="7" s="1"/>
  <c r="C28" i="7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13" i="10"/>
  <c r="H13" i="10"/>
  <c r="D10" i="10"/>
  <c r="H33" i="4"/>
  <c r="E27" i="4"/>
  <c r="G31" i="4"/>
  <c r="F27" i="4"/>
  <c r="H17" i="4"/>
  <c r="G33" i="4"/>
  <c r="F32" i="7"/>
  <c r="F17" i="7" s="1"/>
  <c r="I22" i="1" s="1"/>
  <c r="K22" i="1" s="1"/>
  <c r="C10" i="10"/>
  <c r="G30" i="7"/>
  <c r="E10" i="10"/>
  <c r="G28" i="7"/>
  <c r="G27" i="7"/>
  <c r="G10" i="7"/>
  <c r="J21" i="1"/>
  <c r="G35" i="4"/>
  <c r="G28" i="4"/>
  <c r="G17" i="4"/>
  <c r="G11" i="4"/>
  <c r="K21" i="1"/>
  <c r="H45" i="4"/>
  <c r="D27" i="4"/>
  <c r="G33" i="7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F45" i="2" s="1"/>
  <c r="C48" i="2"/>
  <c r="F51" i="2"/>
  <c r="H51" i="2" s="1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10" i="10" l="1"/>
  <c r="H10" i="10"/>
  <c r="H27" i="4"/>
  <c r="H10" i="4"/>
  <c r="G10" i="4"/>
  <c r="G34" i="2"/>
  <c r="F12" i="2"/>
  <c r="H12" i="2" s="1"/>
  <c r="C51" i="2"/>
  <c r="G51" i="2" s="1"/>
  <c r="C45" i="2"/>
  <c r="H45" i="2"/>
  <c r="G45" i="2"/>
  <c r="D10" i="2"/>
  <c r="G10" i="1" s="1"/>
  <c r="F58" i="2"/>
  <c r="C65" i="2"/>
  <c r="F65" i="2"/>
  <c r="H65" i="2" s="1"/>
  <c r="G78" i="6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C11" i="2" l="1"/>
  <c r="F10" i="1" s="1"/>
  <c r="G12" i="2"/>
  <c r="G11" i="6"/>
  <c r="H58" i="2"/>
  <c r="G58" i="2"/>
  <c r="F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G76" i="2" l="1"/>
  <c r="C10" i="2"/>
  <c r="I10" i="1"/>
  <c r="K10" i="1" s="1"/>
  <c r="H11" i="2"/>
  <c r="F10" i="2"/>
  <c r="H10" i="2" s="1"/>
  <c r="J11" i="1"/>
  <c r="K11" i="1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I12" i="1" l="1"/>
  <c r="K12" i="1" s="1"/>
  <c r="J10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<sst xmlns="http://schemas.openxmlformats.org/spreadsheetml/2006/main" count="863" uniqueCount="582">
  <si>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</si>
  <si>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</si>
  <si>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</si>
  <si>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</si>
  <si>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</si>
  <si>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</si>
  <si>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</si>
  <si>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</si>
  <si>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</si>
  <si>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</si>
  <si>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</si>
  <si>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</si>
  <si>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</si>
  <si>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</si>
  <si>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</si>
  <si>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</si>
  <si>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</si>
  <si>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</si>
  <si>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</si>
  <si>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</si>
  <si>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</si>
  <si>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</si>
  <si>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</si>
  <si>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</si>
  <si>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</si>
  <si>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</si>
  <si>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</si>
  <si>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</si>
  <si>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</si>
  <si>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</si>
  <si>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</si>
  <si>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</si>
  <si>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</si>
  <si>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</si>
  <si>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</si>
  <si>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</si>
  <si>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</si>
  <si>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</si>
  <si>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</si>
  <si>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</si>
  <si>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</si>
  <si>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</si>
  <si>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</si>
  <si>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</si>
  <si>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</si>
  <si>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</si>
  <si>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</si>
  <si>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</si>
  <si>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</si>
  <si>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</si>
  <si>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</si>
  <si>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</si>
  <si>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</si>
  <si>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</si>
  <si>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</si>
  <si>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</si>
  <si>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</si>
  <si>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</si>
  <si>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</si>
  <si>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</si>
  <si>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</si>
  <si>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</si>
  <si>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</si>
  <si>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</si>
  <si>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</si>
  <si>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</si>
  <si>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</si>
  <si>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</si>
  <si>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</si>
  <si>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</si>
  <si>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</si>
  <si>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</si>
  <si>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</si>
  <si>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</si>
  <si>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</si>
  <si>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</si>
  <si>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</si>
  <si>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</si>
  <si>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</si>
  <si>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</si>
  <si>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</si>
  <si>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</si>
  <si>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</si>
  <si>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</si>
  <si>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</si>
  <si>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</si>
  <si>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</si>
  <si>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</si>
  <si>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</si>
  <si>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</si>
  <si>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</si>
  <si>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</si>
  <si>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</si>
  <si>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</si>
  <si>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</si>
  <si>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</si>
  <si>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</si>
  <si>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</si>
  <si>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</si>
  <si>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</si>
  <si>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</si>
  <si>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</si>
  <si>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</si>
  <si>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</si>
  <si>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</si>
  <si>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</si>
  <si>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</si>
  <si>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</si>
  <si>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</si>
  <si>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</si>
  <si>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</si>
  <si>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</si>
  <si>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</si>
  <si>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</si>
  <si>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</si>
  <si>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</si>
  <si>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</si>
  <si>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</si>
  <si>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</si>
  <si>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</si>
  <si>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</si>
  <si>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</si>
  <si>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</si>
  <si>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</si>
  <si>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</si>
  <si>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</si>
  <si>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</si>
  <si>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</si>
  <si>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</si>
  <si>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</si>
  <si>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</si>
  <si>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</si>
  <si>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</si>
  <si>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</si>
  <si>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</si>
  <si>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</si>
  <si>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</si>
  <si>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</si>
  <si>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</si>
  <si>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</si>
  <si>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</si>
  <si>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</si>
  <si>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</si>
  <si>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</si>
  <si>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</si>
  <si>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</si>
  <si>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</si>
  <si>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</si>
  <si>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</si>
  <si>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</si>
  <si>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</si>
  <si>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</si>
  <si>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</si>
  <si>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</si>
  <si>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</si>
  <si>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</si>
  <si>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</si>
  <si>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</si>
  <si>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</si>
  <si>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</si>
  <si>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</si>
  <si>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</si>
  <si>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</si>
  <si>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</si>
  <si>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</si>
  <si>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</si>
  <si>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</si>
  <si>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</si>
  <si>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</si>
  <si>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</si>
  <si>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</si>
  <si>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</si>
  <si>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</si>
  <si>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</si>
  <si>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</si>
  <si>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</si>
  <si>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</si>
  <si>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</si>
  <si>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</si>
  <si>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</si>
  <si>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</si>
  <si>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</si>
  <si>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</si>
  <si>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</si>
  <si>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</si>
  <si>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</si>
  <si>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</si>
  <si>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</si>
  <si>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</si>
  <si>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</si>
  <si>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</si>
  <si>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</si>
  <si>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</si>
  <si>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</si>
  <si>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</si>
  <si>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</si>
  <si>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</si>
  <si>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</si>
  <si>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</si>
  <si>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</si>
  <si>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</si>
  <si>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</si>
  <si>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</si>
  <si>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</si>
  <si>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</si>
  <si>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</si>
  <si>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</si>
  <si>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</si>
  <si>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</si>
  <si>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</si>
  <si>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</si>
  <si>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</si>
  <si>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</si>
  <si>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</si>
  <si>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</si>
  <si>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</si>
  <si>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</si>
  <si>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</si>
  <si>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</si>
  <si>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</si>
  <si>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</si>
  <si>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</si>
  <si>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</si>
  <si>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</si>
  <si>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</si>
  <si>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</si>
  <si>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</si>
  <si>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</si>
  <si>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</si>
  <si>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</si>
  <si>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</si>
  <si>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</si>
  <si>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</si>
  <si>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</si>
  <si>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</si>
  <si>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</si>
  <si>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</si>
  <si>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</si>
  <si>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</si>
  <si>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</si>
  <si>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</si>
  <si>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</si>
  <si>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</si>
  <si>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</si>
  <si>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</si>
  <si>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</si>
  <si>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</si>
  <si>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</si>
  <si>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</si>
  <si>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</si>
  <si>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</si>
  <si>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</si>
  <si>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</si>
  <si>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</si>
  <si>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</si>
  <si>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</si>
  <si>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</si>
  <si>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</si>
  <si>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</si>
  <si>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</si>
  <si>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</si>
  <si>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</si>
  <si>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</si>
  <si>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</si>
  <si>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</si>
  <si>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</si>
  <si>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</si>
  <si>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</si>
  <si>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</si>
  <si>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</si>
  <si>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</si>
  <si>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</si>
  <si>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</si>
  <si>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</si>
  <si>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</si>
  <si>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</si>
  <si>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</si>
  <si>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</si>
  <si>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</si>
  <si>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</si>
  <si>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</si>
  <si>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</si>
  <si>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</si>
  <si>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</si>
  <si>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</si>
  <si>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</si>
  <si>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</si>
  <si>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</si>
  <si>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</si>
  <si>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</si>
  <si>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</si>
  <si>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</si>
  <si>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</si>
  <si>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</si>
  <si>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</si>
  <si>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</si>
  <si>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</si>
  <si>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</si>
  <si>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</si>
  <si>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</si>
  <si>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</si>
  <si>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</si>
  <si>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</si>
  <si>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</si>
  <si>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</si>
  <si>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</si>
  <si>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</si>
  <si>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</si>
  <si>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</si>
  <si>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</si>
  <si>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</si>
  <si>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</si>
  <si>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</si>
  <si>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</si>
  <si>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</si>
  <si>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</si>
  <si>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</si>
  <si>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</si>
  <si>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</si>
  <si>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</si>
  <si>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</si>
  <si>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</si>
  <si>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</si>
  <si>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</si>
  <si>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</si>
  <si>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</si>
  <si>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</si>
  <si>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</si>
  <si>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</si>
  <si>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</si>
  <si>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</si>
  <si>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</si>
  <si>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</si>
  <si>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</si>
  <si>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</si>
  <si>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</si>
  <si>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</si>
  <si>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</si>
  <si>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</si>
  <si>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</si>
  <si>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</si>
  <si>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</si>
  <si>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</si>
  <si>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</si>
  <si>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</si>
  <si>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</si>
  <si>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</si>
  <si>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</si>
  <si>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</si>
  <si>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</si>
  <si>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</si>
  <si>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</si>
  <si>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</si>
  <si>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</si>
  <si>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</si>
  <si>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</si>
  <si>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</si>
  <si>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</si>
  <si>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</si>
  <si>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</si>
  <si>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</si>
  <si>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</si>
  <si>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</si>
  <si>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</si>
  <si>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</si>
  <si>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</si>
  <si>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</si>
  <si>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</si>
  <si>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</si>
  <si>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</si>
  <si>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</si>
  <si>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</si>
  <si>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</si>
  <si>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</si>
  <si>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</si>
  <si>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</si>
  <si>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</si>
  <si>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</si>
  <si>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</si>
  <si>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</si>
  <si>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</si>
  <si>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</si>
  <si>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</si>
  <si>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</si>
  <si>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</si>
  <si>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</si>
  <si>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</si>
  <si>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</si>
  <si>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</si>
  <si>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</si>
  <si>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</si>
  <si>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</si>
  <si>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</si>
  <si>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</si>
  <si>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</si>
  <si>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</si>
  <si>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</si>
  <si>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</si>
  <si>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</si>
  <si>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</si>
  <si>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</si>
  <si>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</si>
  <si>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</si>
  <si>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</si>
  <si>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</si>
  <si>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</si>
  <si>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</si>
  <si>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</si>
  <si>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</si>
  <si>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</si>
  <si>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</si>
  <si>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</si>
  <si>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</si>
  <si>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</si>
  <si>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</si>
  <si>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</si>
  <si>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</si>
  <si>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</si>
  <si>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</si>
  <si>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</si>
  <si>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</si>
  <si>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</si>
  <si>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</si>
  <si>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</si>
  <si>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</si>
  <si>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</si>
  <si>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</si>
  <si>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</si>
  <si>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</si>
  <si>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</si>
  <si>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</si>
  <si>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</si>
  <si>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</si>
  <si>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</si>
  <si>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</si>
  <si>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</si>
  <si>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</si>
  <si>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</si>
  <si>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</si>
  <si>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</si>
  <si>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</si>
  <si>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</si>
  <si>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</si>
  <si>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</si>
  <si>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</si>
  <si>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</si>
  <si>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</si>
  <si>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</si>
  <si>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</si>
  <si>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</si>
  <si>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</si>
  <si>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</si>
  <si>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</si>
  <si>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</si>
  <si>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</si>
  <si>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</si>
  <si>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</si>
  <si>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</si>
  <si>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</si>
  <si>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</si>
  <si>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</si>
  <si>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</si>
  <si>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</si>
  <si>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</si>
  <si>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</si>
  <si>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</si>
  <si>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</si>
  <si>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</si>
  <si>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</si>
  <si>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</si>
  <si>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</si>
  <si>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</si>
  <si>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</si>
  <si>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</si>
  <si>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</si>
  <si>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</si>
  <si>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</si>
  <si>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</si>
  <si>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</si>
  <si>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</si>
  <si>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</si>
  <si>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</si>
  <si>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</si>
  <si>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</si>
  <si>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</si>
  <si>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</si>
  <si>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</si>
  <si>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</si>
  <si>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</si>
  <si>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</si>
  <si>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</si>
  <si>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</si>
  <si>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</si>
  <si>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</si>
  <si>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</si>
  <si>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</si>
  <si>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</si>
  <si>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</si>
  <si>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</si>
  <si>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</si>
  <si>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</si>
  <si>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</si>
  <si>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</si>
  <si>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</si>
  <si>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</si>
  <si>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</si>
  <si>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</si>
  <si>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</si>
  <si>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</si>
  <si>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</si>
  <si>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</si>
  <si>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</si>
  <si>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</si>
  <si>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</si>
  <si>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</si>
  <si>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</si>
  <si>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</si>
  <si>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</si>
  <si>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</si>
  <si>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</si>
  <si>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</si>
  <si>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</si>
  <si>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</si>
  <si>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</si>
  <si>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</si>
  <si>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</si>
  <si>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</si>
  <si>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</si>
  <si>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</si>
  <si>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</si>
  <si>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</si>
  <si>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</si>
  <si>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</si>
  <si>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</si>
  <si>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</si>
  <si>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</si>
  <si>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</si>
  <si>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</si>
  <si>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A621004</t>
  </si>
  <si>
    <t>REDOVNA DJELATNOST SVEUČILIŠTA U SPLITU</t>
  </si>
  <si>
    <t>A679077</t>
  </si>
  <si>
    <t>EU PROJEKTI SVEUČILIŠTA U SPLITU (IZ EVIDENCIJSKIH PRIHODA)</t>
  </si>
  <si>
    <t>A679091</t>
  </si>
  <si>
    <t>REDOVNA DJELATNOST SVEUČILIŠTA U SPLITU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</si>
  <si>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</si>
  <si>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</si>
  <si>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</si>
  <si>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</si>
  <si>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</si>
  <si>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</si>
  <si>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</si>
  <si>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</si>
  <si>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</si>
  <si>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</si>
  <si>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</si>
  <si>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</si>
  <si>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</si>
  <si>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</si>
  <si>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</si>
  <si>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</si>
  <si>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</si>
  <si>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</si>
  <si>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</si>
  <si>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</si>
  <si>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</si>
  <si>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</si>
  <si>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</si>
  <si>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</si>
  <si>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</si>
  <si>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</si>
  <si>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</si>
  <si>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</si>
  <si>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</si>
  <si>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</si>
  <si>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</si>
  <si>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RKP: 2524</t>
  </si>
  <si>
    <t>SVEUČILIŠTE U SPLITU - SVEUČILIŠNA KNJIŽNICA U SPLITU</t>
  </si>
  <si>
    <t>080</t>
  </si>
  <si>
    <t>MINISTARSTVO ZNANOSTI I OBRAZOVANJA</t>
  </si>
  <si>
    <t>Ostali nespomenuti rashodi osiguranja</t>
  </si>
  <si>
    <t>OSTVARENJE / IZVRŠENJE 
01.2024. - 06.2024.</t>
  </si>
  <si>
    <r>
      <t>POLUGODIŠNJI IZVJEŠTAJ O IZVRŠENJU FINANCIJSKOG PLANA: SVEUČILIŠTE U SPLITU,  SVEUČILIŠNA KNJIŽNICA U SPLITU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</si>
</sst>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55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7" fillId="28" borderId="9" applyProtection="0">
      <alignment vertical="center"/>
    </xf>
    <xf numFmtId="4" fontId="37" fillId="28" borderId="9" applyNumberFormat="0" applyProtection="0">
      <alignment horizontal="left" vertical="center" indent="1"/>
    </xf>
    <xf numFmtId="4" fontId="37" fillId="30" borderId="9" applyNumberFormat="0" applyProtection="0">
      <alignment horizontal="right" vertical="center"/>
    </xf>
    <xf numFmtId="0" fontId="37" fillId="31" borderId="9" applyNumberFormat="0" applyProtection="0">
      <alignment horizontal="left" vertical="center" indent="1"/>
    </xf>
    <xf numFmtId="4" fontId="37" fillId="33" borderId="9" applyNumberFormat="0" applyProtection="0">
      <alignment vertical="center"/>
    </xf>
    <xf numFmtId="0" fontId="37" fillId="34" borderId="9" applyNumberFormat="0" applyProtection="0">
      <alignment horizontal="left" vertical="center" indent="1"/>
    </xf>
    <xf numFmtId="0" fontId="37" fillId="36" borderId="9" applyNumberFormat="0" applyProtection="0">
      <alignment horizontal="left" vertical="center" wrapText="1" indent="1"/>
    </xf>
    <xf numFmtId="0" fontId="37" fillId="38" borderId="9" applyNumberFormat="0" applyProtection="0">
      <alignment horizontal="left" vertical="center" indent="1"/>
    </xf>
    <xf numFmtId="4" fontId="37" fillId="0" borderId="9" applyNumberFormat="0" applyProtection="0">
      <alignment horizontal="right" vertical="center"/>
    </xf>
  </cellStyleXfs>
  <cellXfs count="28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9" fillId="29" borderId="9" xfId="47" quotePrefix="1" applyNumberFormat="1" applyFont="1" applyFill="1" applyAlignment="1">
      <alignment horizontal="center" vertical="center" wrapText="1"/>
    </xf>
    <xf numFmtId="0" fontId="39" fillId="29" borderId="9" xfId="48" quotePrefix="1" applyNumberFormat="1" applyFont="1" applyFill="1" applyAlignment="1">
      <alignment horizontal="center" vertical="center"/>
    </xf>
    <xf numFmtId="0" fontId="39" fillId="32" borderId="9" xfId="49" quotePrefix="1" applyFont="1" applyFill="1" applyAlignment="1">
      <alignment horizontal="left" vertical="center" indent="2"/>
    </xf>
    <xf numFmtId="0" fontId="39" fillId="32" borderId="9" xfId="49" quotePrefix="1" applyFont="1" applyFill="1">
      <alignment horizontal="left" vertical="center" indent="1"/>
    </xf>
    <xf numFmtId="3" fontId="39" fillId="32" borderId="9" xfId="50" applyNumberFormat="1" applyFont="1" applyFill="1">
      <alignment vertical="center"/>
    </xf>
    <xf numFmtId="4" fontId="39" fillId="32" borderId="9" xfId="50" applyNumberFormat="1" applyFont="1" applyFill="1">
      <alignment vertical="center"/>
    </xf>
    <xf numFmtId="0" fontId="39" fillId="35" borderId="9" xfId="51" quotePrefix="1" applyFont="1" applyFill="1" applyAlignment="1">
      <alignment horizontal="left" vertical="center" indent="3"/>
    </xf>
    <xf numFmtId="0" fontId="39" fillId="35" borderId="9" xfId="51" quotePrefix="1" applyFont="1" applyFill="1">
      <alignment horizontal="left" vertical="center" indent="1"/>
    </xf>
    <xf numFmtId="3" fontId="39" fillId="35" borderId="9" xfId="50" applyNumberFormat="1" applyFont="1" applyFill="1">
      <alignment vertical="center"/>
    </xf>
    <xf numFmtId="4" fontId="39" fillId="35" borderId="9" xfId="50" applyNumberFormat="1" applyFont="1" applyFill="1">
      <alignment vertical="center"/>
    </xf>
    <xf numFmtId="0" fontId="39" fillId="37" borderId="9" xfId="52" quotePrefix="1" applyFont="1" applyFill="1" applyAlignment="1">
      <alignment horizontal="left" vertical="center" wrapText="1" indent="4"/>
    </xf>
    <xf numFmtId="0" fontId="39" fillId="37" borderId="9" xfId="52" quotePrefix="1" applyFont="1" applyFill="1">
      <alignment horizontal="left" vertical="center" wrapText="1" indent="1"/>
    </xf>
    <xf numFmtId="3" fontId="39" fillId="37" borderId="9" xfId="50" applyNumberFormat="1" applyFont="1" applyFill="1">
      <alignment vertical="center"/>
    </xf>
    <xf numFmtId="4" fontId="39" fillId="37" borderId="9" xfId="50" applyNumberFormat="1" applyFont="1" applyFill="1">
      <alignment vertical="center"/>
    </xf>
    <xf numFmtId="0" fontId="39" fillId="32" borderId="9" xfId="53" quotePrefix="1" applyFont="1" applyFill="1" applyAlignment="1">
      <alignment horizontal="left" vertical="center" indent="5"/>
    </xf>
    <xf numFmtId="0" fontId="39" fillId="32" borderId="9" xfId="53" quotePrefix="1" applyFont="1" applyFill="1">
      <alignment horizontal="left" vertical="center" indent="1"/>
    </xf>
    <xf numFmtId="0" fontId="39" fillId="37" borderId="9" xfId="53" quotePrefix="1" applyFont="1" applyFill="1" applyAlignment="1">
      <alignment horizontal="center" vertical="center"/>
    </xf>
    <xf numFmtId="0" fontId="39" fillId="37" borderId="9" xfId="53" quotePrefix="1" applyFont="1" applyFill="1">
      <alignment horizontal="left" vertical="center" indent="1"/>
    </xf>
    <xf numFmtId="0" fontId="37" fillId="37" borderId="9" xfId="53" quotePrefix="1" applyFill="1" applyAlignment="1">
      <alignment horizontal="left" vertical="center" indent="7"/>
    </xf>
    <xf numFmtId="0" fontId="37" fillId="37" borderId="9" xfId="53" quotePrefix="1" applyFill="1">
      <alignment horizontal="left" vertical="center" indent="1"/>
    </xf>
    <xf numFmtId="3" fontId="37" fillId="24" borderId="9" xfId="54" applyNumberFormat="1" applyFill="1">
      <alignment horizontal="right" vertical="center"/>
    </xf>
    <xf numFmtId="4" fontId="37" fillId="24" borderId="9" xfId="54" applyNumberFormat="1" applyFill="1">
      <alignment horizontal="right" vertical="center"/>
    </xf>
    <xf numFmtId="0" fontId="37" fillId="39" borderId="9" xfId="53" quotePrefix="1" applyFill="1" applyAlignment="1">
      <alignment horizontal="left" vertical="center" indent="8"/>
    </xf>
    <xf numFmtId="0" fontId="37" fillId="39" borderId="9" xfId="53" quotePrefix="1" applyFill="1">
      <alignment horizontal="left" vertical="center" indent="1"/>
    </xf>
    <xf numFmtId="3" fontId="37" fillId="2" borderId="9" xfId="54" applyNumberFormat="1" applyFill="1">
      <alignment horizontal="right" vertical="center"/>
    </xf>
    <xf numFmtId="4" fontId="37" fillId="2" borderId="9" xfId="54" applyNumberFormat="1" applyFill="1">
      <alignment horizontal="right" vertical="center"/>
    </xf>
    <xf numFmtId="0" fontId="39" fillId="35" borderId="9" xfId="53" quotePrefix="1" applyFont="1" applyFill="1" applyAlignment="1">
      <alignment horizontal="center" vertical="center"/>
    </xf>
    <xf numFmtId="0" fontId="39" fillId="35" borderId="9" xfId="53" quotePrefix="1" applyFont="1" applyFill="1">
      <alignment horizontal="left" vertical="center" inden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8" fillId="29" borderId="10" xfId="46" quotePrefix="1" applyFont="1" applyFill="1" applyBorder="1" applyAlignment="1">
      <alignment horizontal="center" vertical="center"/>
    </xf>
    <xf numFmtId="0" fontId="38" fillId="29" borderId="11" xfId="46" quotePrefix="1" applyFont="1" applyFill="1" applyBorder="1" applyAlignment="1">
      <alignment horizontal="center" vertical="center"/>
    </xf>
    <xf numFmtId="0" fontId="39" fillId="29" borderId="10" xfId="46" quotePrefix="1" applyFont="1" applyFill="1" applyBorder="1" applyAlignment="1">
      <alignment horizontal="center" vertical="center"/>
    </xf>
    <xf numFmtId="0" fontId="39" fillId="29" borderId="11" xfId="46" quotePrefix="1" applyFont="1" applyFill="1" applyBorder="1" applyAlignment="1">
      <alignment horizontal="center" vertical="center"/>
    </xf>
  </cellXfs>
  <cellStyles count="55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50" xr:uid="{3D5B7E67-497C-4B78-B641-FBA31E87D828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chaText 2" xfId="46" xr:uid="{56F1E43F-E429-419F-BD96-FD3C571A8123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formats 2" xfId="48" xr:uid="{845964DC-A825-43DD-B34A-397C72E9F83A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 2" xfId="49" xr:uid="{9BF98085-0EF2-4FDD-837B-14A8CC0FB2A5}"/>
    <cellStyle name="SAPBEXHLevel0X" xfId="4" xr:uid="{00000000-0005-0000-0000-00001B000000}"/>
    <cellStyle name="SAPBEXHLevel1" xfId="7" xr:uid="{00000000-0005-0000-0000-00001C000000}"/>
    <cellStyle name="SAPBEXHLevel1 2" xfId="51" xr:uid="{401065ED-593F-4037-BE92-798AFD11F9F3}"/>
    <cellStyle name="SAPBEXHLevel1X" xfId="33" xr:uid="{00000000-0005-0000-0000-00001D000000}"/>
    <cellStyle name="SAPBEXHLevel2" xfId="9" xr:uid="{00000000-0005-0000-0000-00001E000000}"/>
    <cellStyle name="SAPBEXHLevel2 2" xfId="52" xr:uid="{7CEFA128-30D7-4B0A-BE66-C31491C6CE53}"/>
    <cellStyle name="SAPBEXHLevel2X" xfId="34" xr:uid="{00000000-0005-0000-0000-00001F000000}"/>
    <cellStyle name="SAPBEXHLevel3" xfId="10" xr:uid="{00000000-0005-0000-0000-000020000000}"/>
    <cellStyle name="SAPBEXHLevel3 2" xfId="53" xr:uid="{97D59D6C-7166-42E2-9961-B7CC507E9CF8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4" xr:uid="{79F2C55C-5063-4348-A52D-197C75F764BD}"/>
    <cellStyle name="SAPBEXstdDataEmph" xfId="41" xr:uid="{00000000-0005-0000-0000-000029000000}"/>
    <cellStyle name="SAPBEXstdItem" xfId="42" xr:uid="{00000000-0005-0000-0000-00002A000000}"/>
    <cellStyle name="SAPBEXstdItem 2" xfId="47" xr:uid="{9453C4F5-A42A-492F-9A61-836516B1FA19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50" t="s">
        <v>581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50" t="s">
        <v>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1" t="s">
        <v>2</v>
      </c>
      <c r="B7" s="251"/>
      <c r="C7" s="251"/>
      <c r="D7" s="251"/>
      <c r="E7" s="251"/>
      <c r="F7" s="8"/>
      <c r="G7" s="9"/>
      <c r="H7" s="9"/>
      <c r="I7" s="10"/>
      <c r="J7" s="11"/>
      <c r="K7" s="11"/>
    </row>
    <row r="8" spans="1:11" ht="38.25" x14ac:dyDescent="0.25">
      <c r="A8" s="252" t="s">
        <v>3</v>
      </c>
      <c r="B8" s="252"/>
      <c r="C8" s="252"/>
      <c r="D8" s="252"/>
      <c r="E8" s="252"/>
      <c r="F8" s="12" t="s">
        <v>564</v>
      </c>
      <c r="G8" s="13" t="s">
        <v>565</v>
      </c>
      <c r="H8" s="13" t="s">
        <v>566</v>
      </c>
      <c r="I8" s="12" t="s">
        <v>567</v>
      </c>
      <c r="J8" s="12" t="s">
        <v>4</v>
      </c>
      <c r="K8" s="12" t="s">
        <v>5</v>
      </c>
    </row>
    <row r="9" spans="1:11" x14ac:dyDescent="0.25">
      <c r="A9" s="248">
        <v>1</v>
      </c>
      <c r="B9" s="248"/>
      <c r="C9" s="248"/>
      <c r="D9" s="248"/>
      <c r="E9" s="24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56" t="s">
        <v>8</v>
      </c>
      <c r="B10" s="257"/>
      <c r="C10" s="257"/>
      <c r="D10" s="257"/>
      <c r="E10" s="258"/>
      <c r="F10" s="16">
        <f>+'A.1 PRIHODI EK'!C11</f>
        <v>750093.39999999991</v>
      </c>
      <c r="G10" s="17">
        <f>+'A.1 PRIHODI EK'!D10</f>
        <v>1751613</v>
      </c>
      <c r="H10" s="17">
        <f>+'A.1 PRIHODI EK'!E10</f>
        <v>1751613</v>
      </c>
      <c r="I10" s="16">
        <f>+'A.1 PRIHODI EK'!F11</f>
        <v>794698.25</v>
      </c>
      <c r="J10" s="18">
        <f t="shared" ref="J10:J16" si="0">+I10/F10*100</f>
        <v>105.94657278680231</v>
      </c>
      <c r="K10" s="18">
        <f t="shared" ref="K10:K16" si="1">+I10/H10*100</f>
        <v>45.369510845146735</v>
      </c>
    </row>
    <row r="11" spans="1:11" x14ac:dyDescent="0.25">
      <c r="A11" s="259" t="s">
        <v>9</v>
      </c>
      <c r="B11" s="258"/>
      <c r="C11" s="258"/>
      <c r="D11" s="258"/>
      <c r="E11" s="25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60" t="s">
        <v>10</v>
      </c>
      <c r="B12" s="261"/>
      <c r="C12" s="261"/>
      <c r="D12" s="261"/>
      <c r="E12" s="262"/>
      <c r="F12" s="19">
        <f>F10+F11</f>
        <v>750093.39999999991</v>
      </c>
      <c r="G12" s="20">
        <f>G10+G11</f>
        <v>1751613</v>
      </c>
      <c r="H12" s="20">
        <f>H10+H11</f>
        <v>1751613</v>
      </c>
      <c r="I12" s="19">
        <f>I10+I11</f>
        <v>794698.25</v>
      </c>
      <c r="J12" s="19">
        <f t="shared" si="0"/>
        <v>105.94657278680231</v>
      </c>
      <c r="K12" s="19">
        <f t="shared" si="1"/>
        <v>45.369510845146735</v>
      </c>
    </row>
    <row r="13" spans="1:11" x14ac:dyDescent="0.25">
      <c r="A13" s="263" t="s">
        <v>11</v>
      </c>
      <c r="B13" s="257"/>
      <c r="C13" s="257"/>
      <c r="D13" s="257"/>
      <c r="E13" s="257"/>
      <c r="F13" s="16">
        <f>+'A.1 RASHODI EK'!C10</f>
        <v>755196.17999999993</v>
      </c>
      <c r="G13" s="17">
        <f>+'A.1 RASHODI EK'!D10</f>
        <v>1717930</v>
      </c>
      <c r="H13" s="17">
        <f>+'A.1 RASHODI EK'!E10</f>
        <v>1717930</v>
      </c>
      <c r="I13" s="16">
        <f>+'A.1 RASHODI EK'!F10</f>
        <v>855614.04</v>
      </c>
      <c r="J13" s="18">
        <f t="shared" si="0"/>
        <v>113.29692372119786</v>
      </c>
      <c r="K13" s="18">
        <f t="shared" si="1"/>
        <v>49.804941994144123</v>
      </c>
    </row>
    <row r="14" spans="1:11" x14ac:dyDescent="0.25">
      <c r="A14" s="259" t="s">
        <v>12</v>
      </c>
      <c r="B14" s="258"/>
      <c r="C14" s="258"/>
      <c r="D14" s="258"/>
      <c r="E14" s="258"/>
      <c r="F14" s="16">
        <f>+'A.1 RASHODI EK'!C113</f>
        <v>28440.9</v>
      </c>
      <c r="G14" s="17">
        <f>+'A.1 RASHODI EK'!D113</f>
        <v>33683</v>
      </c>
      <c r="H14" s="17">
        <f>+'A.1 RASHODI EK'!E113</f>
        <v>33683</v>
      </c>
      <c r="I14" s="16">
        <f>+'A.1 RASHODI EK'!F113</f>
        <v>11832.76</v>
      </c>
      <c r="J14" s="18">
        <f t="shared" si="0"/>
        <v>41.604731214553688</v>
      </c>
      <c r="K14" s="18">
        <f t="shared" si="1"/>
        <v>35.129768726063595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783637.08</v>
      </c>
      <c r="G15" s="20">
        <f>G13+G14</f>
        <v>1751613</v>
      </c>
      <c r="H15" s="20">
        <f>H13+H14</f>
        <v>1751613</v>
      </c>
      <c r="I15" s="19">
        <f>I13+I14</f>
        <v>867446.8</v>
      </c>
      <c r="J15" s="19">
        <f t="shared" si="0"/>
        <v>110.69496609323286</v>
      </c>
      <c r="K15" s="19">
        <f t="shared" si="1"/>
        <v>49.522742751966334</v>
      </c>
    </row>
    <row r="16" spans="1:11" x14ac:dyDescent="0.25">
      <c r="A16" s="264" t="s">
        <v>14</v>
      </c>
      <c r="B16" s="261"/>
      <c r="C16" s="261"/>
      <c r="D16" s="261"/>
      <c r="E16" s="261"/>
      <c r="F16" s="23">
        <f>F12-F15</f>
        <v>-33543.680000000051</v>
      </c>
      <c r="G16" s="24">
        <f>G12-G15</f>
        <v>0</v>
      </c>
      <c r="H16" s="24">
        <f>H12-H15</f>
        <v>0</v>
      </c>
      <c r="I16" s="23">
        <f>I12-I15</f>
        <v>-72748.550000000047</v>
      </c>
      <c r="J16" s="19">
        <f t="shared" si="0"/>
        <v>216.87706894413475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1" t="s">
        <v>15</v>
      </c>
      <c r="B18" s="251"/>
      <c r="C18" s="251"/>
      <c r="D18" s="251"/>
      <c r="E18" s="251"/>
      <c r="F18" s="26"/>
      <c r="G18" s="27"/>
      <c r="H18" s="27"/>
      <c r="I18" s="26"/>
      <c r="J18" s="28"/>
      <c r="K18" s="28"/>
    </row>
    <row r="19" spans="1:11" ht="38.25" x14ac:dyDescent="0.25">
      <c r="A19" s="252" t="s">
        <v>3</v>
      </c>
      <c r="B19" s="252"/>
      <c r="C19" s="252"/>
      <c r="D19" s="252"/>
      <c r="E19" s="252"/>
      <c r="F19" s="12" t="s">
        <v>564</v>
      </c>
      <c r="G19" s="13" t="s">
        <v>565</v>
      </c>
      <c r="H19" s="13" t="s">
        <v>566</v>
      </c>
      <c r="I19" s="12" t="s">
        <v>567</v>
      </c>
      <c r="J19" s="29" t="s">
        <v>4</v>
      </c>
      <c r="K19" s="29" t="s">
        <v>5</v>
      </c>
    </row>
    <row r="20" spans="1:11" x14ac:dyDescent="0.25">
      <c r="A20" s="265">
        <v>1</v>
      </c>
      <c r="B20" s="266"/>
      <c r="C20" s="266"/>
      <c r="D20" s="266"/>
      <c r="E20" s="26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56" t="s">
        <v>16</v>
      </c>
      <c r="B21" s="267"/>
      <c r="C21" s="267"/>
      <c r="D21" s="267"/>
      <c r="E21" s="26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56" t="s">
        <v>17</v>
      </c>
      <c r="B22" s="268"/>
      <c r="C22" s="268"/>
      <c r="D22" s="268"/>
      <c r="E22" s="268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53" t="s">
        <v>18</v>
      </c>
      <c r="B23" s="254"/>
      <c r="C23" s="254"/>
      <c r="D23" s="254"/>
      <c r="E23" s="255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56" t="s">
        <v>19</v>
      </c>
      <c r="B24" s="268"/>
      <c r="C24" s="268"/>
      <c r="D24" s="268"/>
      <c r="E24" s="268"/>
      <c r="F24" s="215">
        <v>169089.05</v>
      </c>
      <c r="G24" s="216">
        <v>97325</v>
      </c>
      <c r="H24" s="216">
        <v>97325</v>
      </c>
      <c r="I24" s="16">
        <f>-+F25</f>
        <v>169823.3</v>
      </c>
      <c r="J24" s="18">
        <f t="shared" si="2"/>
        <v>100.43423864525822</v>
      </c>
      <c r="K24" s="18">
        <f t="shared" si="3"/>
        <v>174.49093244284612</v>
      </c>
    </row>
    <row r="25" spans="1:11" x14ac:dyDescent="0.25">
      <c r="A25" s="256" t="s">
        <v>20</v>
      </c>
      <c r="B25" s="268"/>
      <c r="C25" s="268"/>
      <c r="D25" s="268"/>
      <c r="E25" s="268"/>
      <c r="F25" s="215">
        <v>-169823.3</v>
      </c>
      <c r="G25" s="216">
        <v>-97325</v>
      </c>
      <c r="H25" s="216">
        <v>-97325</v>
      </c>
      <c r="I25" s="216">
        <v>-97074.75</v>
      </c>
      <c r="J25" s="18">
        <f t="shared" si="2"/>
        <v>57.162209190376124</v>
      </c>
      <c r="K25" s="18">
        <f t="shared" si="3"/>
        <v>99.742871821217577</v>
      </c>
    </row>
    <row r="26" spans="1:11" x14ac:dyDescent="0.25">
      <c r="A26" s="253" t="s">
        <v>21</v>
      </c>
      <c r="B26" s="254"/>
      <c r="C26" s="254"/>
      <c r="D26" s="254"/>
      <c r="E26" s="255"/>
      <c r="F26" s="19">
        <f>+F23+F24+F25</f>
        <v>-734.25</v>
      </c>
      <c r="G26" s="24">
        <f>+G23+G24+G25</f>
        <v>0</v>
      </c>
      <c r="H26" s="24">
        <f>+H23+H24+H25</f>
        <v>0</v>
      </c>
      <c r="I26" s="19">
        <f>+I23+I24+I25</f>
        <v>72748.549999999988</v>
      </c>
      <c r="J26" s="19">
        <f t="shared" si="2"/>
        <v>-9907.8719782090557</v>
      </c>
      <c r="K26" s="19" t="e">
        <f t="shared" si="3"/>
        <v>#DIV/0!</v>
      </c>
    </row>
    <row r="27" spans="1:11" x14ac:dyDescent="0.25">
      <c r="A27" s="271" t="s">
        <v>22</v>
      </c>
      <c r="B27" s="271"/>
      <c r="C27" s="271"/>
      <c r="D27" s="271"/>
      <c r="E27" s="271"/>
      <c r="F27" s="23">
        <f>+F16+F26</f>
        <v>-34277.930000000051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f t="shared" si="2"/>
        <v>0</v>
      </c>
      <c r="K27" s="19" t="e">
        <f t="shared" si="3"/>
        <v>#DIV/0!</v>
      </c>
    </row>
    <row r="29" spans="1:11" ht="23.25" customHeight="1" x14ac:dyDescent="0.25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69"/>
    </row>
    <row r="30" spans="1:11" ht="20.25" customHeight="1" x14ac:dyDescent="0.25">
      <c r="A30" s="269" t="s">
        <v>568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11" ht="38.25" customHeight="1" x14ac:dyDescent="0.25">
      <c r="A31" s="269" t="s">
        <v>569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x14ac:dyDescent="0.2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pans="1:11" ht="31.5" customHeight="1" x14ac:dyDescent="0.25">
      <c r="A33" s="270" t="s">
        <v>570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6" activePane="bottomRight" state="frozen"/>
      <selection pane="topRight" activeCell="C1" sqref="C1"/>
      <selection pane="bottomLeft" activeCell="A10" sqref="A10"/>
      <selection pane="bottomRight" activeCell="F10" sqref="F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74" t="s">
        <v>0</v>
      </c>
      <c r="B1" s="274"/>
      <c r="C1" s="274"/>
      <c r="D1" s="274"/>
      <c r="E1" s="274"/>
      <c r="F1" s="274"/>
      <c r="G1" s="274"/>
      <c r="H1" s="27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74" t="s">
        <v>23</v>
      </c>
      <c r="B3" s="274"/>
      <c r="C3" s="274"/>
      <c r="D3" s="274"/>
      <c r="E3" s="274"/>
      <c r="F3" s="274"/>
      <c r="G3" s="274"/>
      <c r="H3" s="27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74" t="s">
        <v>24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73" t="s">
        <v>3</v>
      </c>
      <c r="B7" s="273"/>
      <c r="C7" s="54" t="s">
        <v>571</v>
      </c>
      <c r="D7" s="54" t="s">
        <v>572</v>
      </c>
      <c r="E7" s="54" t="s">
        <v>573</v>
      </c>
      <c r="F7" s="54" t="s">
        <v>574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72">
        <v>1</v>
      </c>
      <c r="B8" s="27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750093.39999999991</v>
      </c>
      <c r="D10" s="202">
        <f>+D11+D70</f>
        <v>1751613</v>
      </c>
      <c r="E10" s="202">
        <f>+E11+E70</f>
        <v>1751613</v>
      </c>
      <c r="F10" s="192">
        <f>+F11+F70</f>
        <v>794698.25</v>
      </c>
      <c r="G10" s="192">
        <f>+F10/C10*100</f>
        <v>105.94657278680231</v>
      </c>
      <c r="H10" s="192">
        <f>+F10/E10*100</f>
        <v>45.369510845146735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750093.39999999991</v>
      </c>
      <c r="D11" s="196">
        <f>+D12+D34+D45+D51+D58+D65</f>
        <v>1751613</v>
      </c>
      <c r="E11" s="196">
        <f>+E12+E34+E45+E51+E58+E65</f>
        <v>1751613</v>
      </c>
      <c r="F11" s="195">
        <f>+F12+F34+F45+F51+F58+F65</f>
        <v>794698.25</v>
      </c>
      <c r="G11" s="197">
        <f>+F11/C11*100</f>
        <v>105.94657278680231</v>
      </c>
      <c r="H11" s="197">
        <f>+F11/E11*100</f>
        <v>45.369510845146735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167793.45</v>
      </c>
      <c r="D12" s="161">
        <v>315351</v>
      </c>
      <c r="E12" s="161">
        <v>315351</v>
      </c>
      <c r="F12" s="178">
        <f>+F13+F15+F20+F23+F26+F29</f>
        <v>130717.49</v>
      </c>
      <c r="G12" s="178">
        <f>+F12/C12*100</f>
        <v>77.903809713668792</v>
      </c>
      <c r="H12" s="178">
        <f>+F12/E12*100</f>
        <v>41.451427139917108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0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/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0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/>
      <c r="D21" s="175"/>
      <c r="E21" s="175"/>
      <c r="F21" s="47"/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24554.800000000003</v>
      </c>
      <c r="D23" s="176"/>
      <c r="E23" s="176"/>
      <c r="F23" s="178">
        <f>+F24+F25</f>
        <v>33057.520000000004</v>
      </c>
      <c r="G23" s="178">
        <f t="shared" si="0"/>
        <v>134.62752700083081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11282.52</v>
      </c>
      <c r="D24" s="175"/>
      <c r="E24" s="175"/>
      <c r="F24" s="47">
        <v>19782.52</v>
      </c>
      <c r="G24" s="174">
        <f t="shared" si="0"/>
        <v>175.33777914862992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13272.28</v>
      </c>
      <c r="D25" s="175"/>
      <c r="E25" s="175"/>
      <c r="F25" s="47">
        <v>13275</v>
      </c>
      <c r="G25" s="174">
        <f t="shared" si="0"/>
        <v>100.0204938412993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143238.65</v>
      </c>
      <c r="D29" s="176"/>
      <c r="E29" s="176"/>
      <c r="F29" s="178">
        <f>SUM(F30:F33)</f>
        <v>97659.97</v>
      </c>
      <c r="G29" s="178">
        <f t="shared" si="0"/>
        <v>68.179901164943971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141392.65</v>
      </c>
      <c r="D30" s="176"/>
      <c r="E30" s="176"/>
      <c r="F30" s="47">
        <v>90208.97</v>
      </c>
      <c r="G30" s="174">
        <f t="shared" si="0"/>
        <v>63.800324840081856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176"/>
      <c r="E31" s="176"/>
      <c r="F31" s="47"/>
      <c r="G31" s="174" t="e">
        <f t="shared" si="0"/>
        <v>#DIV/0!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1846</v>
      </c>
      <c r="D32" s="176"/>
      <c r="E32" s="176"/>
      <c r="F32" s="47">
        <v>7451</v>
      </c>
      <c r="G32" s="174">
        <f t="shared" si="0"/>
        <v>403.62946912242688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7.0000000000000007E-2</v>
      </c>
      <c r="D34" s="161">
        <v>0</v>
      </c>
      <c r="E34" s="161">
        <v>0</v>
      </c>
      <c r="F34" s="178">
        <f>+F35+F42</f>
        <v>0.32</v>
      </c>
      <c r="G34" s="178">
        <f>+F34/C34*100</f>
        <v>457.14285714285711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7.0000000000000007E-2</v>
      </c>
      <c r="D35" s="176"/>
      <c r="E35" s="176"/>
      <c r="F35" s="178">
        <f>SUM(F36:F41)</f>
        <v>0.32</v>
      </c>
      <c r="G35" s="178">
        <f t="shared" si="0"/>
        <v>457.14285714285711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7.0000000000000007E-2</v>
      </c>
      <c r="D36" s="176"/>
      <c r="E36" s="176"/>
      <c r="F36" s="47">
        <v>0.32</v>
      </c>
      <c r="G36" s="174">
        <f t="shared" si="0"/>
        <v>457.14285714285711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2780.56</v>
      </c>
      <c r="D45" s="161">
        <v>126086</v>
      </c>
      <c r="E45" s="161">
        <v>126086</v>
      </c>
      <c r="F45" s="178">
        <f>+F46+F48</f>
        <v>3135.6</v>
      </c>
      <c r="G45" s="178">
        <f>+F45/C45*100</f>
        <v>112.76865091923929</v>
      </c>
      <c r="H45" s="178">
        <f>+F45/E45*100</f>
        <v>2.4868740383547734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2780.56</v>
      </c>
      <c r="D48" s="176"/>
      <c r="E48" s="176"/>
      <c r="F48" s="178">
        <f>+F49+F50</f>
        <v>3135.6</v>
      </c>
      <c r="G48" s="178">
        <f t="shared" si="0"/>
        <v>112.76865091923929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2780.56</v>
      </c>
      <c r="D50" s="176"/>
      <c r="E50" s="176"/>
      <c r="F50" s="47">
        <v>3135.6</v>
      </c>
      <c r="G50" s="174">
        <f t="shared" si="0"/>
        <v>112.76865091923929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11806.74</v>
      </c>
      <c r="D51" s="161">
        <v>18960</v>
      </c>
      <c r="E51" s="161">
        <v>18960</v>
      </c>
      <c r="F51" s="178">
        <f>+F52+F55</f>
        <v>9299.42</v>
      </c>
      <c r="G51" s="178">
        <f>+F51/C51*100</f>
        <v>78.763655335850544</v>
      </c>
      <c r="H51" s="178">
        <f>+F51/E51*100</f>
        <v>49.047573839662448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7825.06</v>
      </c>
      <c r="D52" s="176"/>
      <c r="E52" s="176"/>
      <c r="F52" s="178">
        <f>+F53+F54</f>
        <v>9299.42</v>
      </c>
      <c r="G52" s="178">
        <f t="shared" si="0"/>
        <v>118.84151687015819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/>
      <c r="D53" s="176"/>
      <c r="E53" s="176"/>
      <c r="F53" s="47"/>
      <c r="G53" s="174" t="e">
        <f t="shared" si="0"/>
        <v>#DIV/0!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7825.06</v>
      </c>
      <c r="D54" s="176"/>
      <c r="E54" s="176"/>
      <c r="F54" s="47">
        <v>9299.42</v>
      </c>
      <c r="G54" s="174">
        <f t="shared" si="0"/>
        <v>118.84151687015819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3981.68</v>
      </c>
      <c r="D55" s="176"/>
      <c r="E55" s="176"/>
      <c r="F55" s="178">
        <f>+F56+F57</f>
        <v>0</v>
      </c>
      <c r="G55" s="178">
        <f t="shared" si="0"/>
        <v>0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>
        <v>3981.68</v>
      </c>
      <c r="D56" s="176"/>
      <c r="E56" s="176"/>
      <c r="F56" s="47"/>
      <c r="G56" s="174">
        <f t="shared" si="0"/>
        <v>0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544</v>
      </c>
      <c r="C58" s="178">
        <f>+C59+C63</f>
        <v>567712.57999999996</v>
      </c>
      <c r="D58" s="161">
        <v>1291216</v>
      </c>
      <c r="E58" s="161">
        <v>1291216</v>
      </c>
      <c r="F58" s="178">
        <f>+F59+F63</f>
        <v>651545.42000000004</v>
      </c>
      <c r="G58" s="178">
        <f>+F58/C58*100</f>
        <v>114.76677511708479</v>
      </c>
      <c r="H58" s="178">
        <f>+F58/E58*100</f>
        <v>50.459831662556851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544</v>
      </c>
      <c r="C59" s="178">
        <f>+C60+C61+C62</f>
        <v>567712.57999999996</v>
      </c>
      <c r="D59" s="176"/>
      <c r="E59" s="176"/>
      <c r="F59" s="178">
        <f>+F60+F61+F62</f>
        <v>651545.42000000004</v>
      </c>
      <c r="G59" s="178">
        <f t="shared" si="0"/>
        <v>114.76677511708479</v>
      </c>
      <c r="H59" s="178"/>
      <c r="I59" s="169"/>
      <c r="J59" s="169"/>
      <c r="K59" s="169"/>
      <c r="L59" s="169"/>
      <c r="M59" s="169"/>
      <c r="N59" s="169"/>
      <c r="O59" s="169"/>
    </row>
    <row r="60" spans="1:15" x14ac:dyDescent="0.2">
      <c r="A60" s="171">
        <v>3711</v>
      </c>
      <c r="B60" s="170" t="s">
        <v>545</v>
      </c>
      <c r="C60" s="174">
        <v>567712.57999999996</v>
      </c>
      <c r="D60" s="176"/>
      <c r="E60" s="176"/>
      <c r="F60" s="174">
        <v>651545.42000000004</v>
      </c>
      <c r="G60" s="174">
        <f t="shared" si="0"/>
        <v>114.76677511708479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171">
        <v>3712</v>
      </c>
      <c r="B61" s="170" t="s">
        <v>545</v>
      </c>
      <c r="C61" s="174"/>
      <c r="D61" s="176"/>
      <c r="E61" s="176"/>
      <c r="F61" s="174"/>
      <c r="G61" s="174" t="e">
        <f t="shared" si="0"/>
        <v>#DIV/0!</v>
      </c>
      <c r="H61" s="178"/>
      <c r="I61" s="169"/>
      <c r="J61" s="169"/>
      <c r="K61" s="169"/>
      <c r="L61" s="169"/>
      <c r="M61" s="169"/>
      <c r="N61" s="169"/>
      <c r="O61" s="169"/>
    </row>
    <row r="62" spans="1:15" x14ac:dyDescent="0.2">
      <c r="A62" s="171">
        <v>3714</v>
      </c>
      <c r="B62" s="170" t="s">
        <v>546</v>
      </c>
      <c r="C62" s="174"/>
      <c r="D62" s="176"/>
      <c r="E62" s="176"/>
      <c r="F62" s="174"/>
      <c r="G62" s="174" t="e">
        <f t="shared" si="0"/>
        <v>#DIV/0!</v>
      </c>
      <c r="H62" s="178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554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554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0</v>
      </c>
      <c r="D65" s="161"/>
      <c r="E65" s="161"/>
      <c r="F65" s="178">
        <f>+F66+F68</f>
        <v>0</v>
      </c>
      <c r="G65" s="178" t="e">
        <f>+F65/C65*100</f>
        <v>#DIV/0!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0</v>
      </c>
      <c r="D68" s="176"/>
      <c r="E68" s="176"/>
      <c r="F68" s="178">
        <f>+F69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/>
      <c r="D69" s="176"/>
      <c r="E69" s="176"/>
      <c r="F69" s="47"/>
      <c r="G69" s="174" t="e">
        <f t="shared" si="0"/>
        <v>#DIV/0!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 t="e">
        <f>+F70/C70*100</f>
        <v>#DIV/0!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0</v>
      </c>
      <c r="D76" s="48"/>
      <c r="E76" s="48"/>
      <c r="F76" s="178">
        <f>+F77+F80+F84+F87</f>
        <v>0</v>
      </c>
      <c r="G76" s="178" t="e">
        <f>+F76/C76*100</f>
        <v>#DIV/0!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0</v>
      </c>
      <c r="D77" s="176"/>
      <c r="E77" s="176"/>
      <c r="F77" s="178">
        <f>+F78+F79</f>
        <v>0</v>
      </c>
      <c r="G77" s="178" t="e">
        <f t="shared" si="1"/>
        <v>#DIV/0!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/>
      <c r="D78" s="176"/>
      <c r="E78" s="176"/>
      <c r="F78" s="47"/>
      <c r="G78" s="174" t="e">
        <f>+F78/C78*100</f>
        <v>#DIV/0!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14" activePane="bottomRight" state="frozen"/>
      <selection pane="topRight" activeCell="C1" sqref="C1"/>
      <selection pane="bottomLeft" activeCell="A10" sqref="A10"/>
      <selection pane="bottomRight" activeCell="H148" sqref="H14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74" t="s">
        <v>0</v>
      </c>
      <c r="B1" s="274"/>
      <c r="C1" s="274"/>
      <c r="D1" s="274"/>
      <c r="E1" s="274"/>
      <c r="F1" s="274"/>
      <c r="G1" s="274"/>
      <c r="H1" s="274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74" t="s">
        <v>23</v>
      </c>
      <c r="B3" s="274"/>
      <c r="C3" s="274"/>
      <c r="D3" s="274"/>
      <c r="E3" s="274"/>
      <c r="F3" s="274"/>
      <c r="G3" s="274"/>
      <c r="H3" s="274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74" t="s">
        <v>24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73" t="s">
        <v>3</v>
      </c>
      <c r="B7" s="273"/>
      <c r="C7" s="162" t="s">
        <v>571</v>
      </c>
      <c r="D7" s="162" t="s">
        <v>572</v>
      </c>
      <c r="E7" s="162" t="s">
        <v>573</v>
      </c>
      <c r="F7" s="162" t="s">
        <v>574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72">
        <v>1</v>
      </c>
      <c r="B8" s="27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783637.08</v>
      </c>
      <c r="D9" s="192">
        <f>+D10+D113</f>
        <v>1751613</v>
      </c>
      <c r="E9" s="192">
        <f>+E10+E113</f>
        <v>1751613</v>
      </c>
      <c r="F9" s="192">
        <f>+F10+F113</f>
        <v>867446.8</v>
      </c>
      <c r="G9" s="192">
        <f t="shared" ref="G9:G72" si="0">+F9/C9*100</f>
        <v>110.69496609323286</v>
      </c>
      <c r="H9" s="192">
        <f>+F9/D9*100</f>
        <v>49.522742751966334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755196.17999999993</v>
      </c>
      <c r="D10" s="196">
        <f>+D11++D23+D56+D65+D73+D90+D98</f>
        <v>1717930</v>
      </c>
      <c r="E10" s="196">
        <f>+E11++E23+E56+E65+E73+E90+E98</f>
        <v>1717930</v>
      </c>
      <c r="F10" s="195">
        <f>+F11++F23+F56+F65+F73+F90+F98</f>
        <v>855614.04</v>
      </c>
      <c r="G10" s="195">
        <f>+F10/C10*100</f>
        <v>113.29692372119786</v>
      </c>
      <c r="H10" s="195">
        <f>+F10/D10*100</f>
        <v>49.804941994144123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568697.68999999994</v>
      </c>
      <c r="D11" s="161">
        <v>1312941</v>
      </c>
      <c r="E11" s="161">
        <v>1312941</v>
      </c>
      <c r="F11" s="178">
        <f>+F12+F17+F19</f>
        <v>666558.57000000007</v>
      </c>
      <c r="G11" s="178">
        <f t="shared" si="0"/>
        <v>117.20789124358851</v>
      </c>
      <c r="H11" s="178">
        <f>+F11/D11*100</f>
        <v>50.76835668929526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460998.04</v>
      </c>
      <c r="D12" s="176"/>
      <c r="E12" s="176"/>
      <c r="F12" s="178">
        <f>SUM(F13:F16)</f>
        <v>545858.61</v>
      </c>
      <c r="G12" s="178">
        <f t="shared" si="0"/>
        <v>118.40801101887548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460998.04</v>
      </c>
      <c r="D13" s="175"/>
      <c r="E13" s="175"/>
      <c r="F13" s="174">
        <v>545858.61</v>
      </c>
      <c r="G13" s="174">
        <f t="shared" si="0"/>
        <v>118.40801101887548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31584.91</v>
      </c>
      <c r="D17" s="176"/>
      <c r="E17" s="176"/>
      <c r="F17" s="178">
        <f>+F18</f>
        <v>30582.77</v>
      </c>
      <c r="G17" s="178">
        <f t="shared" si="0"/>
        <v>96.82715575254133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31584.91</v>
      </c>
      <c r="D18" s="175"/>
      <c r="E18" s="175"/>
      <c r="F18" s="174">
        <v>30582.77</v>
      </c>
      <c r="G18" s="174">
        <f t="shared" si="0"/>
        <v>96.82715575254133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76114.740000000005</v>
      </c>
      <c r="D19" s="176"/>
      <c r="E19" s="176"/>
      <c r="F19" s="178">
        <f>SUM(F20:F22)</f>
        <v>90117.19</v>
      </c>
      <c r="G19" s="178">
        <f t="shared" si="0"/>
        <v>118.3965024382925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75993.25</v>
      </c>
      <c r="D21" s="175"/>
      <c r="E21" s="175"/>
      <c r="F21" s="174">
        <v>90117.19</v>
      </c>
      <c r="G21" s="174">
        <f t="shared" si="0"/>
        <v>118.58578228987444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121.49</v>
      </c>
      <c r="D22" s="175"/>
      <c r="E22" s="175"/>
      <c r="F22" s="174"/>
      <c r="G22" s="174">
        <f t="shared" si="0"/>
        <v>0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182921.71</v>
      </c>
      <c r="D23" s="161">
        <v>404414</v>
      </c>
      <c r="E23" s="161">
        <v>404414</v>
      </c>
      <c r="F23" s="178">
        <f>+F24+F29+F36+F46+F48</f>
        <v>188748.78</v>
      </c>
      <c r="G23" s="178">
        <f t="shared" si="0"/>
        <v>103.18555408212617</v>
      </c>
      <c r="H23" s="178">
        <f>+F23/D23*100</f>
        <v>46.672167630200732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12374.39</v>
      </c>
      <c r="D24" s="176"/>
      <c r="E24" s="176"/>
      <c r="F24" s="178">
        <f>SUM(F25:F28)</f>
        <v>15970.589999999998</v>
      </c>
      <c r="G24" s="178">
        <f t="shared" si="0"/>
        <v>129.06163455329917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5030.24</v>
      </c>
      <c r="D25" s="175"/>
      <c r="E25" s="175"/>
      <c r="F25" s="174">
        <v>9556.91</v>
      </c>
      <c r="G25" s="174">
        <f t="shared" si="0"/>
        <v>189.98914564712618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6928.38</v>
      </c>
      <c r="D26" s="175"/>
      <c r="E26" s="175"/>
      <c r="F26" s="174">
        <v>5919.78</v>
      </c>
      <c r="G26" s="174">
        <f t="shared" si="0"/>
        <v>85.44248439029036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415.77</v>
      </c>
      <c r="D27" s="175"/>
      <c r="E27" s="175"/>
      <c r="F27" s="174">
        <v>493.9</v>
      </c>
      <c r="G27" s="174">
        <f t="shared" si="0"/>
        <v>118.79163960843735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75"/>
      <c r="E28" s="175"/>
      <c r="F28" s="174"/>
      <c r="G28" s="174" t="e">
        <f t="shared" si="0"/>
        <v>#DIV/0!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121835.3</v>
      </c>
      <c r="D29" s="176"/>
      <c r="E29" s="176"/>
      <c r="F29" s="178">
        <f>SUM(F30:F35)</f>
        <v>132695.46000000002</v>
      </c>
      <c r="G29" s="178">
        <f t="shared" si="0"/>
        <v>108.91380412737526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13628.89</v>
      </c>
      <c r="D30" s="175"/>
      <c r="E30" s="175"/>
      <c r="F30" s="174">
        <v>13566.76</v>
      </c>
      <c r="G30" s="174">
        <f t="shared" si="0"/>
        <v>99.544130152932482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2335</v>
      </c>
      <c r="D31" s="175"/>
      <c r="E31" s="175"/>
      <c r="F31" s="174">
        <v>786.7</v>
      </c>
      <c r="G31" s="174">
        <f t="shared" si="0"/>
        <v>33.691648822269812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103369.66</v>
      </c>
      <c r="D32" s="175"/>
      <c r="E32" s="175"/>
      <c r="F32" s="174">
        <v>116062.92</v>
      </c>
      <c r="G32" s="174">
        <f t="shared" si="0"/>
        <v>112.27948316749807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2335.15</v>
      </c>
      <c r="D33" s="175"/>
      <c r="E33" s="175"/>
      <c r="F33" s="174">
        <v>1167.42</v>
      </c>
      <c r="G33" s="174">
        <f t="shared" si="0"/>
        <v>49.993362310772326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126.6</v>
      </c>
      <c r="D34" s="175"/>
      <c r="E34" s="175"/>
      <c r="F34" s="174">
        <v>506.49</v>
      </c>
      <c r="G34" s="174">
        <f t="shared" si="0"/>
        <v>400.07109004739345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40</v>
      </c>
      <c r="D35" s="175"/>
      <c r="E35" s="175"/>
      <c r="F35" s="174">
        <v>605.16999999999996</v>
      </c>
      <c r="G35" s="174">
        <f t="shared" si="0"/>
        <v>1512.925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41043.82</v>
      </c>
      <c r="D36" s="176"/>
      <c r="E36" s="176"/>
      <c r="F36" s="178">
        <f>SUM(F37:F45)</f>
        <v>37282.869999999995</v>
      </c>
      <c r="G36" s="178">
        <f t="shared" si="0"/>
        <v>90.836744727951725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3280.8</v>
      </c>
      <c r="D37" s="175"/>
      <c r="E37" s="175"/>
      <c r="F37" s="174">
        <v>2238.2199999999998</v>
      </c>
      <c r="G37" s="174">
        <f t="shared" si="0"/>
        <v>68.221775176786139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6909.11</v>
      </c>
      <c r="D38" s="175"/>
      <c r="E38" s="175"/>
      <c r="F38" s="174">
        <v>8455.7999999999993</v>
      </c>
      <c r="G38" s="174">
        <f t="shared" si="0"/>
        <v>122.38624077486102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604.72</v>
      </c>
      <c r="D39" s="175"/>
      <c r="E39" s="175"/>
      <c r="F39" s="174">
        <v>530</v>
      </c>
      <c r="G39" s="174">
        <f t="shared" si="0"/>
        <v>87.64386823653922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10812.6</v>
      </c>
      <c r="D40" s="175"/>
      <c r="E40" s="175"/>
      <c r="F40" s="174">
        <v>12198.12</v>
      </c>
      <c r="G40" s="174">
        <f t="shared" si="0"/>
        <v>112.813939293047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395.25</v>
      </c>
      <c r="D41" s="175"/>
      <c r="E41" s="175"/>
      <c r="F41" s="174">
        <v>708.5</v>
      </c>
      <c r="G41" s="174">
        <f t="shared" si="0"/>
        <v>179.25363693864642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122.42</v>
      </c>
      <c r="D42" s="175"/>
      <c r="E42" s="175"/>
      <c r="F42" s="174">
        <v>33.1</v>
      </c>
      <c r="G42" s="174">
        <f t="shared" si="0"/>
        <v>27.038065675543208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10826.24</v>
      </c>
      <c r="D43" s="175"/>
      <c r="E43" s="175"/>
      <c r="F43" s="174">
        <v>4634.95</v>
      </c>
      <c r="G43" s="174">
        <f t="shared" si="0"/>
        <v>42.812185948214712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7856.87</v>
      </c>
      <c r="D44" s="175"/>
      <c r="E44" s="175"/>
      <c r="F44" s="174">
        <v>3897.27</v>
      </c>
      <c r="G44" s="174">
        <f t="shared" si="0"/>
        <v>49.603340770561303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235.81</v>
      </c>
      <c r="D45" s="175"/>
      <c r="E45" s="175"/>
      <c r="F45" s="174">
        <v>4586.91</v>
      </c>
      <c r="G45" s="174">
        <f t="shared" si="0"/>
        <v>1945.1719604766549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32.33</v>
      </c>
      <c r="D46" s="176"/>
      <c r="E46" s="176"/>
      <c r="F46" s="178">
        <f>+F47</f>
        <v>0</v>
      </c>
      <c r="G46" s="178">
        <f t="shared" si="0"/>
        <v>0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32.33</v>
      </c>
      <c r="D47" s="175"/>
      <c r="E47" s="175"/>
      <c r="F47" s="174"/>
      <c r="G47" s="174">
        <f t="shared" si="0"/>
        <v>0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7635.8700000000008</v>
      </c>
      <c r="D48" s="176"/>
      <c r="E48" s="176"/>
      <c r="F48" s="178">
        <f>SUM(F49:F55)</f>
        <v>2799.86</v>
      </c>
      <c r="G48" s="178">
        <f t="shared" si="0"/>
        <v>36.667203606137875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/>
      <c r="D49" s="175"/>
      <c r="E49" s="175"/>
      <c r="F49" s="174"/>
      <c r="G49" s="174" t="e">
        <f t="shared" si="0"/>
        <v>#DIV/0!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69.209999999999994</v>
      </c>
      <c r="D50" s="175"/>
      <c r="E50" s="175"/>
      <c r="F50" s="174">
        <v>95</v>
      </c>
      <c r="G50" s="174">
        <f t="shared" si="0"/>
        <v>137.26340124259502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396.47</v>
      </c>
      <c r="D51" s="175"/>
      <c r="E51" s="175"/>
      <c r="F51" s="174">
        <v>304.08999999999997</v>
      </c>
      <c r="G51" s="174">
        <f t="shared" si="0"/>
        <v>76.699371957525159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200</v>
      </c>
      <c r="D52" s="175"/>
      <c r="E52" s="175"/>
      <c r="F52" s="174">
        <v>200</v>
      </c>
      <c r="G52" s="174">
        <f t="shared" si="0"/>
        <v>100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1228.8599999999999</v>
      </c>
      <c r="D53" s="175"/>
      <c r="E53" s="175"/>
      <c r="F53" s="174">
        <v>1960</v>
      </c>
      <c r="G53" s="174">
        <f t="shared" si="0"/>
        <v>159.49742037335417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5580.56</v>
      </c>
      <c r="D54" s="175"/>
      <c r="E54" s="175"/>
      <c r="F54" s="174"/>
      <c r="G54" s="174">
        <f t="shared" si="0"/>
        <v>0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160.77000000000001</v>
      </c>
      <c r="D55" s="175"/>
      <c r="E55" s="175"/>
      <c r="F55" s="174">
        <v>240.77</v>
      </c>
      <c r="G55" s="174">
        <f t="shared" si="0"/>
        <v>149.7605274615911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3576.78</v>
      </c>
      <c r="D56" s="161">
        <v>575</v>
      </c>
      <c r="E56" s="161">
        <v>575</v>
      </c>
      <c r="F56" s="178">
        <f>+F57+F60</f>
        <v>306.69</v>
      </c>
      <c r="G56" s="178">
        <f t="shared" si="0"/>
        <v>8.5744720111385089</v>
      </c>
      <c r="H56" s="178">
        <f>+F56/D56*100</f>
        <v>53.337391304347825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3576.78</v>
      </c>
      <c r="D60" s="176"/>
      <c r="E60" s="176"/>
      <c r="F60" s="178">
        <f>SUM(F61:F64)</f>
        <v>306.69</v>
      </c>
      <c r="G60" s="178">
        <f t="shared" si="0"/>
        <v>8.5744720111385089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321.58999999999997</v>
      </c>
      <c r="D61" s="175"/>
      <c r="E61" s="175"/>
      <c r="F61" s="174">
        <v>306.69</v>
      </c>
      <c r="G61" s="174">
        <f t="shared" si="0"/>
        <v>95.366771354830689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175"/>
      <c r="E62" s="175"/>
      <c r="F62" s="174"/>
      <c r="G62" s="174" t="e">
        <f t="shared" si="0"/>
        <v>#DIV/0!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3255.19</v>
      </c>
      <c r="D63" s="175"/>
      <c r="E63" s="175"/>
      <c r="F63" s="174"/>
      <c r="G63" s="174">
        <f t="shared" si="0"/>
        <v>0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6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0</v>
      </c>
      <c r="D90" s="161"/>
      <c r="E90" s="161"/>
      <c r="F90" s="178">
        <f>+F91+F94</f>
        <v>0</v>
      </c>
      <c r="G90" s="178" t="e">
        <f t="shared" si="1"/>
        <v>#DIV/0!</v>
      </c>
      <c r="H90" s="178" t="e">
        <f>+F90/D90*100</f>
        <v>#DIV/0!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0</v>
      </c>
      <c r="D94" s="176"/>
      <c r="E94" s="176"/>
      <c r="F94" s="178">
        <f>SUM(F95:F97)</f>
        <v>0</v>
      </c>
      <c r="G94" s="178" t="e">
        <f t="shared" si="1"/>
        <v>#DIV/0!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/>
      <c r="D95" s="176"/>
      <c r="E95" s="176"/>
      <c r="F95" s="174"/>
      <c r="G95" s="174" t="e">
        <f t="shared" si="1"/>
        <v>#DIV/0!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28440.9</v>
      </c>
      <c r="D113" s="196">
        <f>+D114+D121+D148+D151+D154</f>
        <v>33683</v>
      </c>
      <c r="E113" s="196">
        <f>+E114+E121+E148+E151+E154</f>
        <v>33683</v>
      </c>
      <c r="F113" s="195">
        <f>+F114+F121+F148+F151+F154</f>
        <v>11832.76</v>
      </c>
      <c r="G113" s="195">
        <f t="shared" si="1"/>
        <v>41.604731214553688</v>
      </c>
      <c r="H113" s="195">
        <f>+F113/D113*100</f>
        <v>35.129768726063595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23087.27</v>
      </c>
      <c r="D114" s="161"/>
      <c r="E114" s="161"/>
      <c r="F114" s="178">
        <f>+F115+F117</f>
        <v>0</v>
      </c>
      <c r="G114" s="178">
        <f t="shared" si="1"/>
        <v>0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23087.27</v>
      </c>
      <c r="D117" s="176"/>
      <c r="E117" s="176"/>
      <c r="F117" s="178">
        <f>+F118+F119+F120</f>
        <v>0</v>
      </c>
      <c r="G117" s="178">
        <f t="shared" si="1"/>
        <v>0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23087.27</v>
      </c>
      <c r="D119" s="176"/>
      <c r="E119" s="176"/>
      <c r="F119" s="174"/>
      <c r="G119" s="174">
        <f t="shared" si="1"/>
        <v>0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2895</v>
      </c>
      <c r="D121" s="161">
        <v>20408</v>
      </c>
      <c r="E121" s="161">
        <v>20408</v>
      </c>
      <c r="F121" s="178">
        <f>+F122+F126+F134+F137+F141+F144</f>
        <v>9338.44</v>
      </c>
      <c r="G121" s="178">
        <f t="shared" si="1"/>
        <v>322.57132987910194</v>
      </c>
      <c r="H121" s="178">
        <f>+F121/D121*100</f>
        <v>45.75872206977656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2895</v>
      </c>
      <c r="D126" s="176"/>
      <c r="E126" s="176"/>
      <c r="F126" s="178">
        <f>SUM(F127:F133)</f>
        <v>9338.44</v>
      </c>
      <c r="G126" s="178">
        <f t="shared" si="1"/>
        <v>322.57132987910194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2895</v>
      </c>
      <c r="D127" s="176"/>
      <c r="E127" s="176"/>
      <c r="F127" s="174">
        <v>277</v>
      </c>
      <c r="G127" s="174">
        <f t="shared" si="1"/>
        <v>9.5682210708117452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76"/>
      <c r="E128" s="176"/>
      <c r="F128" s="174"/>
      <c r="G128" s="174" t="e">
        <f t="shared" si="1"/>
        <v>#DIV/0!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76"/>
      <c r="E129" s="176"/>
      <c r="F129" s="174"/>
      <c r="G129" s="174" t="e">
        <f t="shared" si="1"/>
        <v>#DIV/0!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76"/>
      <c r="E133" s="176"/>
      <c r="F133" s="174">
        <v>9061.44</v>
      </c>
      <c r="G133" s="174" t="e">
        <f t="shared" si="1"/>
        <v>#DIV/0!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0</v>
      </c>
      <c r="D137" s="176"/>
      <c r="E137" s="176"/>
      <c r="F137" s="178">
        <f>+F138+F139+F140</f>
        <v>0</v>
      </c>
      <c r="G137" s="178" t="e">
        <f t="shared" ref="G137:G157" si="2">+F137/C137*100</f>
        <v>#DIV/0!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/>
      <c r="D138" s="176"/>
      <c r="E138" s="176"/>
      <c r="F138" s="174"/>
      <c r="G138" s="174" t="e">
        <f t="shared" si="2"/>
        <v>#DIV/0!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2458.63</v>
      </c>
      <c r="D148" s="161">
        <v>13275</v>
      </c>
      <c r="E148" s="161">
        <v>13275</v>
      </c>
      <c r="F148" s="178">
        <f>+F149</f>
        <v>2494.3200000000002</v>
      </c>
      <c r="G148" s="178">
        <f t="shared" si="2"/>
        <v>101.45162143144759</v>
      </c>
      <c r="H148" s="178">
        <f>+F148/D148*100</f>
        <v>18.789604519774013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2458.63</v>
      </c>
      <c r="D149" s="176"/>
      <c r="E149" s="176"/>
      <c r="F149" s="178">
        <f>+F150</f>
        <v>2494.3200000000002</v>
      </c>
      <c r="G149" s="178">
        <f t="shared" si="2"/>
        <v>101.45162143144759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>
        <v>2458.63</v>
      </c>
      <c r="D150" s="176"/>
      <c r="E150" s="176"/>
      <c r="F150" s="174">
        <v>2494.3200000000002</v>
      </c>
      <c r="G150" s="174">
        <f t="shared" si="2"/>
        <v>101.45162143144759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0</v>
      </c>
      <c r="D154" s="161"/>
      <c r="E154" s="161"/>
      <c r="F154" s="178">
        <f>+F155+F157+F159+F161</f>
        <v>0</v>
      </c>
      <c r="G154" s="178" t="e">
        <f t="shared" si="2"/>
        <v>#DIV/0!</v>
      </c>
      <c r="H154" s="178" t="e">
        <f>+F154/D154*100</f>
        <v>#DIV/0!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0</v>
      </c>
      <c r="D155" s="176"/>
      <c r="E155" s="176"/>
      <c r="F155" s="178">
        <f>+F156</f>
        <v>0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/>
      <c r="D156" s="176"/>
      <c r="E156" s="176"/>
      <c r="F156" s="64"/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553</v>
      </c>
    </row>
    <row r="167" spans="1:15" x14ac:dyDescent="0.2">
      <c r="A167" s="32" t="s">
        <v>547</v>
      </c>
    </row>
    <row r="168" spans="1:15" x14ac:dyDescent="0.2">
      <c r="A168" s="32" t="s">
        <v>548</v>
      </c>
    </row>
    <row r="169" spans="1:15" x14ac:dyDescent="0.2">
      <c r="A169" s="32" t="s">
        <v>549</v>
      </c>
    </row>
    <row r="170" spans="1:15" x14ac:dyDescent="0.2">
      <c r="A170" s="32" t="s">
        <v>550</v>
      </c>
    </row>
    <row r="171" spans="1:15" x14ac:dyDescent="0.2">
      <c r="A171" s="32" t="s">
        <v>551</v>
      </c>
    </row>
    <row r="172" spans="1:15" x14ac:dyDescent="0.2">
      <c r="A172" s="32" t="s">
        <v>552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31" sqref="C31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74" t="s">
        <v>53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73" t="s">
        <v>3</v>
      </c>
      <c r="B7" s="273"/>
      <c r="C7" s="162" t="s">
        <v>571</v>
      </c>
      <c r="D7" s="162" t="s">
        <v>572</v>
      </c>
      <c r="E7" s="162" t="s">
        <v>573</v>
      </c>
      <c r="F7" s="162" t="s">
        <v>574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72">
        <v>1</v>
      </c>
      <c r="B8" s="27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</f>
        <v>750093.4</v>
      </c>
      <c r="D10" s="189">
        <f>+D11+D13+D15+D17+D23+D25</f>
        <v>1751613</v>
      </c>
      <c r="E10" s="189">
        <f>+E11+E13+E15+E17+E23+E25</f>
        <v>1751613</v>
      </c>
      <c r="F10" s="188">
        <f>+F11+F13+F15+F17+F23+F25</f>
        <v>794698.25</v>
      </c>
      <c r="G10" s="188">
        <f>+F10/C10*100</f>
        <v>105.94657278680228</v>
      </c>
      <c r="H10" s="188">
        <f>+F10/E10*100</f>
        <v>45.369510845146735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567712.57999999996</v>
      </c>
      <c r="D11" s="186">
        <f t="shared" ref="D11" si="0">+D12</f>
        <v>1291216</v>
      </c>
      <c r="E11" s="186">
        <f t="shared" ref="E11" si="1">+E12</f>
        <v>1291216</v>
      </c>
      <c r="F11" s="185">
        <f t="shared" ref="F11" si="2">+F12</f>
        <v>651545.42000000004</v>
      </c>
      <c r="G11" s="185">
        <f t="shared" ref="G11:G46" si="3">+F11/C11*100</f>
        <v>114.76677511708479</v>
      </c>
      <c r="H11" s="185">
        <f t="shared" ref="H11:H46" si="4">+F11/E11*100</f>
        <v>50.459831662556851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567712.57999999996</v>
      </c>
      <c r="D12" s="91">
        <v>1291216</v>
      </c>
      <c r="E12" s="91">
        <v>1291216</v>
      </c>
      <c r="F12" s="91">
        <v>651545.42000000004</v>
      </c>
      <c r="G12" s="174">
        <f t="shared" si="3"/>
        <v>114.76677511708479</v>
      </c>
      <c r="H12" s="174">
        <f t="shared" si="4"/>
        <v>50.459831662556851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7825.13</v>
      </c>
      <c r="D13" s="186">
        <f t="shared" ref="D13" si="5">+D14</f>
        <v>18960</v>
      </c>
      <c r="E13" s="186">
        <f t="shared" ref="E13" si="6">+E14</f>
        <v>18960</v>
      </c>
      <c r="F13" s="185">
        <f t="shared" ref="F13" si="7">+F14</f>
        <v>9299.74</v>
      </c>
      <c r="G13" s="185">
        <f t="shared" si="3"/>
        <v>118.84454315774946</v>
      </c>
      <c r="H13" s="185">
        <f t="shared" si="4"/>
        <v>49.049261603375527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7825.13</v>
      </c>
      <c r="D14" s="94">
        <v>18960</v>
      </c>
      <c r="E14" s="94">
        <v>18960</v>
      </c>
      <c r="F14" s="91">
        <v>9299.74</v>
      </c>
      <c r="G14" s="174">
        <f t="shared" si="3"/>
        <v>118.84454315774946</v>
      </c>
      <c r="H14" s="174">
        <f t="shared" si="4"/>
        <v>49.049261603375527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2780.56</v>
      </c>
      <c r="D15" s="186">
        <f t="shared" ref="D15" si="8">+D16</f>
        <v>126086</v>
      </c>
      <c r="E15" s="186">
        <f t="shared" ref="E15" si="9">+E16</f>
        <v>126086</v>
      </c>
      <c r="F15" s="185">
        <f t="shared" ref="F15" si="10">+F16</f>
        <v>3135.6</v>
      </c>
      <c r="G15" s="185">
        <f t="shared" si="3"/>
        <v>112.76865091923929</v>
      </c>
      <c r="H15" s="185">
        <f t="shared" si="4"/>
        <v>2.4868740383547734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2780.56</v>
      </c>
      <c r="D16" s="94">
        <v>126086</v>
      </c>
      <c r="E16" s="94">
        <v>126086</v>
      </c>
      <c r="F16" s="91">
        <v>3135.6</v>
      </c>
      <c r="G16" s="174">
        <f t="shared" si="3"/>
        <v>112.76865091923929</v>
      </c>
      <c r="H16" s="174">
        <f t="shared" si="4"/>
        <v>2.4868740383547734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167793.45</v>
      </c>
      <c r="D17" s="186">
        <f>SUM(D18:D22)</f>
        <v>315351</v>
      </c>
      <c r="E17" s="186">
        <f>SUM(E18:E22)</f>
        <v>315351</v>
      </c>
      <c r="F17" s="185">
        <f>SUM(F18:F22)</f>
        <v>130717.49</v>
      </c>
      <c r="G17" s="185">
        <f t="shared" si="3"/>
        <v>77.903809713668792</v>
      </c>
      <c r="H17" s="185">
        <f t="shared" si="4"/>
        <v>41.451427139917108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3"/>
        <v>#DIV/0!</v>
      </c>
      <c r="H18" s="17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167793.45</v>
      </c>
      <c r="D19" s="94">
        <v>315351</v>
      </c>
      <c r="E19" s="94">
        <v>315351</v>
      </c>
      <c r="F19" s="91">
        <v>130717.49</v>
      </c>
      <c r="G19" s="174">
        <f t="shared" si="3"/>
        <v>77.903809713668792</v>
      </c>
      <c r="H19" s="174">
        <f t="shared" si="4"/>
        <v>41.451427139917108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3"/>
        <v>#DIV/0!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3"/>
        <v>#DIV/0!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3981.68</v>
      </c>
      <c r="D23" s="186">
        <f t="shared" ref="D23" si="11">+D24</f>
        <v>0</v>
      </c>
      <c r="E23" s="186">
        <f t="shared" ref="E23" si="12">+E24</f>
        <v>0</v>
      </c>
      <c r="F23" s="185">
        <f t="shared" ref="F23" si="13">+F24</f>
        <v>0</v>
      </c>
      <c r="G23" s="185">
        <f t="shared" si="3"/>
        <v>0</v>
      </c>
      <c r="H23" s="185" t="e">
        <f t="shared" si="4"/>
        <v>#DIV/0!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>
        <v>3981.68</v>
      </c>
      <c r="D24" s="94"/>
      <c r="E24" s="94"/>
      <c r="F24" s="91"/>
      <c r="G24" s="174">
        <f t="shared" si="3"/>
        <v>0</v>
      </c>
      <c r="H24" s="174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0</v>
      </c>
      <c r="D25" s="186">
        <f t="shared" ref="D25" si="14">+D26</f>
        <v>0</v>
      </c>
      <c r="E25" s="186">
        <f t="shared" ref="E25" si="15">+E26</f>
        <v>0</v>
      </c>
      <c r="F25" s="185">
        <f t="shared" ref="F25" si="16">+F26</f>
        <v>0</v>
      </c>
      <c r="G25" s="185" t="e">
        <f t="shared" si="3"/>
        <v>#DIV/0!</v>
      </c>
      <c r="H25" s="185" t="e">
        <f t="shared" si="4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174" t="e">
        <f t="shared" si="3"/>
        <v>#DIV/0!</v>
      </c>
      <c r="H26" s="17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72</v>
      </c>
      <c r="B27" s="187" t="s">
        <v>26</v>
      </c>
      <c r="C27" s="188">
        <f>+C28+C31+C33+C35+C41+C43+C45</f>
        <v>783637.08</v>
      </c>
      <c r="D27" s="189">
        <f>+D28+D31+D33+D35+D41+D43+D45</f>
        <v>1751613</v>
      </c>
      <c r="E27" s="189">
        <f>+E28+E31+E33+E35+E41+E43+E45</f>
        <v>1751613</v>
      </c>
      <c r="F27" s="188">
        <f>+F28+F31+F33+F35+F41+F43+F45</f>
        <v>867446.80000000016</v>
      </c>
      <c r="G27" s="188">
        <f t="shared" si="3"/>
        <v>110.69496609323288</v>
      </c>
      <c r="H27" s="188">
        <f t="shared" si="4"/>
        <v>49.522742751966341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54</v>
      </c>
      <c r="B28" s="184" t="s">
        <v>55</v>
      </c>
      <c r="C28" s="185">
        <f>+C29+C30</f>
        <v>567292.57999999996</v>
      </c>
      <c r="D28" s="186">
        <f>+D29+D30</f>
        <v>1291216</v>
      </c>
      <c r="E28" s="186">
        <f>+E29+E30</f>
        <v>1291216</v>
      </c>
      <c r="F28" s="185">
        <f>+F29+F30</f>
        <v>651545.42000000004</v>
      </c>
      <c r="G28" s="185">
        <f t="shared" si="3"/>
        <v>114.85174369811078</v>
      </c>
      <c r="H28" s="185">
        <f t="shared" si="4"/>
        <v>50.459831662556851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56</v>
      </c>
      <c r="B29" s="93" t="s">
        <v>55</v>
      </c>
      <c r="C29" s="91">
        <v>567292.57999999996</v>
      </c>
      <c r="D29" s="94">
        <v>1291216</v>
      </c>
      <c r="E29" s="94">
        <v>1291216</v>
      </c>
      <c r="F29" s="91">
        <v>651545.42000000004</v>
      </c>
      <c r="G29" s="174">
        <f t="shared" si="3"/>
        <v>114.85174369811078</v>
      </c>
      <c r="H29" s="174">
        <f t="shared" si="4"/>
        <v>50.459831662556851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4" t="e">
        <f t="shared" si="3"/>
        <v>#DIV/0!</v>
      </c>
      <c r="H30" s="17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81</v>
      </c>
      <c r="B31" s="184" t="s">
        <v>485</v>
      </c>
      <c r="C31" s="185">
        <f>+C32</f>
        <v>7819.07</v>
      </c>
      <c r="D31" s="186">
        <f t="shared" ref="D31" si="17">+D32</f>
        <v>18960</v>
      </c>
      <c r="E31" s="186">
        <f t="shared" ref="E31" si="18">+E32</f>
        <v>18960</v>
      </c>
      <c r="F31" s="185">
        <f t="shared" ref="F31" si="19">+F32</f>
        <v>7982.53</v>
      </c>
      <c r="G31" s="185">
        <f t="shared" si="3"/>
        <v>102.090529947935</v>
      </c>
      <c r="H31" s="185">
        <f t="shared" si="4"/>
        <v>42.101951476793246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83</v>
      </c>
      <c r="B32" s="93" t="s">
        <v>485</v>
      </c>
      <c r="C32" s="91">
        <v>7819.07</v>
      </c>
      <c r="D32" s="94">
        <v>18960</v>
      </c>
      <c r="E32" s="94">
        <v>18960</v>
      </c>
      <c r="F32" s="91">
        <v>7982.53</v>
      </c>
      <c r="G32" s="174">
        <f t="shared" si="3"/>
        <v>102.090529947935</v>
      </c>
      <c r="H32" s="174">
        <f t="shared" si="4"/>
        <v>42.101951476793246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57</v>
      </c>
      <c r="B33" s="184" t="s">
        <v>58</v>
      </c>
      <c r="C33" s="185">
        <f>+C34</f>
        <v>45770.25</v>
      </c>
      <c r="D33" s="186">
        <f t="shared" ref="D33" si="20">+D34</f>
        <v>126086</v>
      </c>
      <c r="E33" s="186">
        <f t="shared" ref="E33" si="21">+E34</f>
        <v>126086</v>
      </c>
      <c r="F33" s="185">
        <f t="shared" ref="F33" si="22">+F34</f>
        <v>61108.19</v>
      </c>
      <c r="G33" s="185">
        <f t="shared" si="3"/>
        <v>133.51071929910805</v>
      </c>
      <c r="H33" s="185">
        <f t="shared" si="4"/>
        <v>48.465483876084583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60</v>
      </c>
      <c r="B34" s="93" t="s">
        <v>61</v>
      </c>
      <c r="C34" s="91">
        <v>45770.25</v>
      </c>
      <c r="D34" s="94">
        <v>126086</v>
      </c>
      <c r="E34" s="94">
        <v>126086</v>
      </c>
      <c r="F34" s="91">
        <v>61108.19</v>
      </c>
      <c r="G34" s="174">
        <f t="shared" si="3"/>
        <v>133.51071929910805</v>
      </c>
      <c r="H34" s="174">
        <f t="shared" si="4"/>
        <v>48.465483876084583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62</v>
      </c>
      <c r="B35" s="184" t="s">
        <v>63</v>
      </c>
      <c r="C35" s="185">
        <f>SUM(C36:C40)</f>
        <v>158773.5</v>
      </c>
      <c r="D35" s="186">
        <f>SUM(D36:D40)</f>
        <v>315351</v>
      </c>
      <c r="E35" s="186">
        <f>SUM(E36:E40)</f>
        <v>315351</v>
      </c>
      <c r="F35" s="185">
        <f>SUM(F36:F40)</f>
        <v>146810.66</v>
      </c>
      <c r="G35" s="185">
        <f t="shared" si="3"/>
        <v>92.465468103934228</v>
      </c>
      <c r="H35" s="185">
        <f t="shared" si="4"/>
        <v>46.554683511388902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4" t="e">
        <f t="shared" si="3"/>
        <v>#DIV/0!</v>
      </c>
      <c r="H36" s="17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158773.5</v>
      </c>
      <c r="D37" s="94">
        <v>315351</v>
      </c>
      <c r="E37" s="94">
        <v>315351</v>
      </c>
      <c r="F37" s="91">
        <v>146810.66</v>
      </c>
      <c r="G37" s="174">
        <f t="shared" si="3"/>
        <v>92.465468103934228</v>
      </c>
      <c r="H37" s="174">
        <f t="shared" si="4"/>
        <v>46.554683511388902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4" t="e">
        <f t="shared" si="3"/>
        <v>#DIV/0!</v>
      </c>
      <c r="H38" s="17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4" t="e">
        <f t="shared" si="3"/>
        <v>#DIV/0!</v>
      </c>
      <c r="H39" s="17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4" t="e">
        <f t="shared" si="3"/>
        <v>#DIV/0!</v>
      </c>
      <c r="H40" s="17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30</v>
      </c>
      <c r="B41" s="184" t="s">
        <v>486</v>
      </c>
      <c r="C41" s="185">
        <f>+C42</f>
        <v>3981.68</v>
      </c>
      <c r="D41" s="186">
        <f t="shared" ref="D41" si="23">+D42</f>
        <v>0</v>
      </c>
      <c r="E41" s="186">
        <f t="shared" ref="E41" si="24">+E42</f>
        <v>0</v>
      </c>
      <c r="F41" s="185">
        <f t="shared" ref="F41" si="25">+F42</f>
        <v>0</v>
      </c>
      <c r="G41" s="185">
        <f t="shared" si="3"/>
        <v>0</v>
      </c>
      <c r="H41" s="185" t="e">
        <f t="shared" si="4"/>
        <v>#DIV/0!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32</v>
      </c>
      <c r="B42" s="93" t="s">
        <v>486</v>
      </c>
      <c r="C42" s="91">
        <v>3981.68</v>
      </c>
      <c r="D42" s="94"/>
      <c r="E42" s="94"/>
      <c r="F42" s="91"/>
      <c r="G42" s="174">
        <f t="shared" si="3"/>
        <v>0</v>
      </c>
      <c r="H42" s="174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337</v>
      </c>
      <c r="B43" s="184" t="s">
        <v>487</v>
      </c>
      <c r="C43" s="185">
        <f>+C44</f>
        <v>0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 t="e">
        <f t="shared" si="3"/>
        <v>#DIV/0!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174" t="e">
        <f t="shared" si="3"/>
        <v>#DIV/0!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5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4" t="e">
        <f t="shared" si="3"/>
        <v>#DIV/0!</v>
      </c>
      <c r="H46" s="17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74" t="s">
        <v>488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73" t="s">
        <v>3</v>
      </c>
      <c r="B7" s="273"/>
      <c r="C7" s="162" t="s">
        <v>571</v>
      </c>
      <c r="D7" s="162" t="s">
        <v>572</v>
      </c>
      <c r="E7" s="162" t="s">
        <v>573</v>
      </c>
      <c r="F7" s="162" t="s">
        <v>574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72">
        <v>1</v>
      </c>
      <c r="B8" s="27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563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783637.08</v>
      </c>
      <c r="D10" s="197">
        <f>+D11+D13</f>
        <v>1751613</v>
      </c>
      <c r="E10" s="197">
        <f>+E11+E13</f>
        <v>1751613</v>
      </c>
      <c r="F10" s="197">
        <f>+F11+F13</f>
        <v>867446.8</v>
      </c>
      <c r="G10" s="188">
        <f>+F10/C10*100</f>
        <v>110.69496609323286</v>
      </c>
      <c r="H10" s="188">
        <f>+F10/E10*100</f>
        <v>49.522742751966334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783637.08</v>
      </c>
      <c r="D13" s="186">
        <f t="shared" ref="D13" si="3">+D14</f>
        <v>1751613</v>
      </c>
      <c r="E13" s="186">
        <f t="shared" ref="E13" si="4">+E14</f>
        <v>1751613</v>
      </c>
      <c r="F13" s="185">
        <f t="shared" ref="F13" si="5">+F14</f>
        <v>867446.8</v>
      </c>
      <c r="G13" s="185">
        <f t="shared" si="1"/>
        <v>110.69496609323286</v>
      </c>
      <c r="H13" s="185">
        <f t="shared" si="2"/>
        <v>49.522742751966334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783637.08</v>
      </c>
      <c r="D14" s="118">
        <v>1751613</v>
      </c>
      <c r="E14" s="118">
        <v>1751613</v>
      </c>
      <c r="F14" s="117">
        <v>867446.8</v>
      </c>
      <c r="G14" s="174">
        <f t="shared" si="1"/>
        <v>110.69496609323286</v>
      </c>
      <c r="H14" s="174">
        <f t="shared" si="2"/>
        <v>49.522742751966334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4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74" t="s">
        <v>254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73" t="s">
        <v>3</v>
      </c>
      <c r="B7" s="273"/>
      <c r="C7" s="162" t="s">
        <v>571</v>
      </c>
      <c r="D7" s="162" t="s">
        <v>572</v>
      </c>
      <c r="E7" s="162" t="s">
        <v>573</v>
      </c>
      <c r="F7" s="162" t="s">
        <v>574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72">
        <v>1</v>
      </c>
      <c r="B8" s="27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555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556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557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558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559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560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561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562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11" sqref="A11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74" t="s">
        <v>259</v>
      </c>
      <c r="B5" s="274"/>
      <c r="C5" s="274"/>
      <c r="D5" s="274"/>
      <c r="E5" s="274"/>
      <c r="F5" s="274"/>
      <c r="G5" s="274"/>
      <c r="H5" s="27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73" t="s">
        <v>3</v>
      </c>
      <c r="B7" s="273"/>
      <c r="C7" s="162" t="s">
        <v>571</v>
      </c>
      <c r="D7" s="162" t="s">
        <v>572</v>
      </c>
      <c r="E7" s="162" t="s">
        <v>573</v>
      </c>
      <c r="F7" s="162" t="s">
        <v>574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72">
        <v>1</v>
      </c>
      <c r="B8" s="27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F2E9-CA98-495D-9336-45F32C670B16}">
  <dimension ref="A1:F92"/>
  <sheetViews>
    <sheetView workbookViewId="0">
      <selection activeCell="E19" sqref="E19"/>
    </sheetView>
  </sheetViews>
  <sheetFormatPr defaultRowHeight="15" x14ac:dyDescent="0.25"/>
  <cols>
    <col min="1" max="1" width="16" customWidth="1"/>
    <col min="2" max="2" width="55.28515625" customWidth="1"/>
    <col min="3" max="5" width="13" customWidth="1"/>
    <col min="6" max="6" width="13.28515625" customWidth="1"/>
  </cols>
  <sheetData>
    <row r="1" spans="1:6" ht="15.75" x14ac:dyDescent="0.25">
      <c r="A1" s="218" t="s">
        <v>575</v>
      </c>
      <c r="B1" s="218" t="s">
        <v>576</v>
      </c>
    </row>
    <row r="3" spans="1:6" ht="18.75" x14ac:dyDescent="0.3">
      <c r="A3" s="275" t="s">
        <v>530</v>
      </c>
      <c r="B3" s="275"/>
      <c r="C3" s="275"/>
      <c r="D3" s="275"/>
      <c r="E3" s="275"/>
      <c r="F3" s="275"/>
    </row>
    <row r="4" spans="1:6" ht="18.75" x14ac:dyDescent="0.3">
      <c r="A4" s="275" t="s">
        <v>531</v>
      </c>
      <c r="B4" s="275"/>
      <c r="C4" s="275"/>
      <c r="D4" s="275"/>
      <c r="E4" s="275"/>
      <c r="F4" s="275"/>
    </row>
    <row r="5" spans="1:6" ht="18.75" x14ac:dyDescent="0.3">
      <c r="A5" s="219"/>
      <c r="B5" s="219"/>
      <c r="C5" s="219"/>
      <c r="D5" s="219"/>
      <c r="E5" s="219"/>
      <c r="F5" s="219"/>
    </row>
    <row r="7" spans="1:6" ht="45" x14ac:dyDescent="0.25">
      <c r="A7" s="276" t="s">
        <v>3</v>
      </c>
      <c r="B7" s="277"/>
      <c r="C7" s="220" t="s">
        <v>572</v>
      </c>
      <c r="D7" s="220" t="s">
        <v>573</v>
      </c>
      <c r="E7" s="220" t="s">
        <v>580</v>
      </c>
      <c r="F7" s="220" t="s">
        <v>532</v>
      </c>
    </row>
    <row r="8" spans="1:6" x14ac:dyDescent="0.25">
      <c r="A8" s="278">
        <v>1</v>
      </c>
      <c r="B8" s="279"/>
      <c r="C8" s="221">
        <v>2</v>
      </c>
      <c r="D8" s="221">
        <v>3</v>
      </c>
      <c r="E8" s="221">
        <v>4</v>
      </c>
      <c r="F8" s="221">
        <v>5</v>
      </c>
    </row>
    <row r="9" spans="1:6" x14ac:dyDescent="0.25">
      <c r="A9" s="222" t="s">
        <v>577</v>
      </c>
      <c r="B9" s="223" t="s">
        <v>578</v>
      </c>
      <c r="C9" s="224">
        <f t="shared" ref="C9:E9" si="0">SUM(C10)</f>
        <v>1751613</v>
      </c>
      <c r="D9" s="224">
        <f t="shared" si="0"/>
        <v>1751613</v>
      </c>
      <c r="E9" s="225">
        <f t="shared" si="0"/>
        <v>867446.8</v>
      </c>
      <c r="F9" s="224">
        <f t="shared" ref="F9:F15" si="1">E9/D9*100</f>
        <v>49.522742751966334</v>
      </c>
    </row>
    <row r="10" spans="1:6" x14ac:dyDescent="0.25">
      <c r="A10" s="226" t="s">
        <v>533</v>
      </c>
      <c r="B10" s="227" t="s">
        <v>534</v>
      </c>
      <c r="C10" s="228">
        <f>SUM(C12)</f>
        <v>1751613</v>
      </c>
      <c r="D10" s="228">
        <f>SUM(D12)</f>
        <v>1751613</v>
      </c>
      <c r="E10" s="229">
        <f>SUM(E12)</f>
        <v>867446.8</v>
      </c>
      <c r="F10" s="228">
        <f t="shared" si="1"/>
        <v>49.522742751966334</v>
      </c>
    </row>
    <row r="11" spans="1:6" x14ac:dyDescent="0.25">
      <c r="A11" s="226">
        <v>37</v>
      </c>
      <c r="B11" s="227" t="s">
        <v>535</v>
      </c>
      <c r="C11" s="228">
        <f>SUM(C12)</f>
        <v>1751613</v>
      </c>
      <c r="D11" s="228">
        <f t="shared" ref="D11:E11" si="2">SUM(D12)</f>
        <v>1751613</v>
      </c>
      <c r="E11" s="228">
        <f t="shared" si="2"/>
        <v>867446.8</v>
      </c>
      <c r="F11" s="228">
        <f t="shared" si="1"/>
        <v>49.522742751966334</v>
      </c>
    </row>
    <row r="12" spans="1:6" x14ac:dyDescent="0.25">
      <c r="A12" s="230" t="s">
        <v>536</v>
      </c>
      <c r="B12" s="231" t="s">
        <v>537</v>
      </c>
      <c r="C12" s="232">
        <f>SUM(C13,C23,C27)</f>
        <v>1751613</v>
      </c>
      <c r="D12" s="232">
        <f>SUM(D13,D23,D27)</f>
        <v>1751613</v>
      </c>
      <c r="E12" s="232">
        <f>SUM(E13,E23,E27)</f>
        <v>867446.8</v>
      </c>
      <c r="F12" s="232">
        <f t="shared" si="1"/>
        <v>49.522742751966334</v>
      </c>
    </row>
    <row r="13" spans="1:6" x14ac:dyDescent="0.25">
      <c r="A13" s="234" t="s">
        <v>538</v>
      </c>
      <c r="B13" s="235" t="s">
        <v>539</v>
      </c>
      <c r="C13" s="224">
        <f>SUM(C14)</f>
        <v>1291216</v>
      </c>
      <c r="D13" s="224">
        <f t="shared" ref="D13:F13" si="3">SUM(D14)</f>
        <v>1291216</v>
      </c>
      <c r="E13" s="225">
        <f t="shared" si="3"/>
        <v>651545.42000000004</v>
      </c>
      <c r="F13" s="224">
        <f t="shared" si="3"/>
        <v>50.459831662556851</v>
      </c>
    </row>
    <row r="14" spans="1:6" x14ac:dyDescent="0.25">
      <c r="A14" s="236" t="s">
        <v>56</v>
      </c>
      <c r="B14" s="237" t="s">
        <v>55</v>
      </c>
      <c r="C14" s="232">
        <f>SUM(C15:C22)</f>
        <v>1291216</v>
      </c>
      <c r="D14" s="232">
        <f>SUM(D15:D22)</f>
        <v>1291216</v>
      </c>
      <c r="E14" s="233">
        <f>SUM(E15,E19)</f>
        <v>651545.42000000004</v>
      </c>
      <c r="F14" s="232">
        <f t="shared" si="1"/>
        <v>50.459831662556851</v>
      </c>
    </row>
    <row r="15" spans="1:6" x14ac:dyDescent="0.25">
      <c r="A15" s="238" t="s">
        <v>83</v>
      </c>
      <c r="B15" s="239" t="s">
        <v>84</v>
      </c>
      <c r="C15" s="240">
        <v>1266822</v>
      </c>
      <c r="D15" s="240">
        <v>1266822</v>
      </c>
      <c r="E15" s="241">
        <f>SUM(E16:E18)</f>
        <v>643665.64</v>
      </c>
      <c r="F15" s="240">
        <f t="shared" si="1"/>
        <v>50.809477574592165</v>
      </c>
    </row>
    <row r="16" spans="1:6" x14ac:dyDescent="0.25">
      <c r="A16" s="242">
        <v>3111</v>
      </c>
      <c r="B16" s="243" t="s">
        <v>88</v>
      </c>
      <c r="C16" s="244"/>
      <c r="D16" s="244"/>
      <c r="E16" s="245">
        <v>527698.11</v>
      </c>
      <c r="F16" s="244"/>
    </row>
    <row r="17" spans="1:6" x14ac:dyDescent="0.25">
      <c r="A17" s="242">
        <v>3121</v>
      </c>
      <c r="B17" s="243" t="s">
        <v>92</v>
      </c>
      <c r="C17" s="244"/>
      <c r="D17" s="244"/>
      <c r="E17" s="245">
        <v>28897.38</v>
      </c>
      <c r="F17" s="244"/>
    </row>
    <row r="18" spans="1:6" x14ac:dyDescent="0.25">
      <c r="A18" s="242">
        <v>3132</v>
      </c>
      <c r="B18" s="243" t="s">
        <v>97</v>
      </c>
      <c r="C18" s="244"/>
      <c r="D18" s="244"/>
      <c r="E18" s="245">
        <v>87070.15</v>
      </c>
      <c r="F18" s="244"/>
    </row>
    <row r="19" spans="1:6" x14ac:dyDescent="0.25">
      <c r="A19" s="238" t="s">
        <v>98</v>
      </c>
      <c r="B19" s="239" t="s">
        <v>99</v>
      </c>
      <c r="C19" s="240">
        <v>24394</v>
      </c>
      <c r="D19" s="240">
        <v>24394</v>
      </c>
      <c r="E19" s="241">
        <f>SUM(E20:E22)</f>
        <v>7879.78</v>
      </c>
      <c r="F19" s="240">
        <f>E19/D19*100</f>
        <v>32.302123472985159</v>
      </c>
    </row>
    <row r="20" spans="1:6" x14ac:dyDescent="0.25">
      <c r="A20" s="242">
        <v>3212</v>
      </c>
      <c r="B20" s="243" t="s">
        <v>105</v>
      </c>
      <c r="C20" s="244"/>
      <c r="D20" s="244"/>
      <c r="E20" s="245">
        <v>5919.78</v>
      </c>
      <c r="F20" s="244"/>
    </row>
    <row r="21" spans="1:6" x14ac:dyDescent="0.25">
      <c r="A21" s="242">
        <v>3236</v>
      </c>
      <c r="B21" s="243" t="s">
        <v>135</v>
      </c>
      <c r="C21" s="244"/>
      <c r="D21" s="244"/>
      <c r="E21" s="245">
        <v>0</v>
      </c>
      <c r="F21" s="244"/>
    </row>
    <row r="22" spans="1:6" x14ac:dyDescent="0.25">
      <c r="A22" s="242">
        <v>3295</v>
      </c>
      <c r="B22" s="243" t="s">
        <v>156</v>
      </c>
      <c r="C22" s="244"/>
      <c r="D22" s="244"/>
      <c r="E22" s="245">
        <v>1960</v>
      </c>
      <c r="F22" s="244"/>
    </row>
    <row r="23" spans="1:6" x14ac:dyDescent="0.25">
      <c r="A23" s="234" t="s">
        <v>540</v>
      </c>
      <c r="B23" s="235" t="s">
        <v>541</v>
      </c>
      <c r="C23" s="224">
        <f>SUM(C24)</f>
        <v>6511</v>
      </c>
      <c r="D23" s="224">
        <f t="shared" ref="D23:E23" si="4">SUM(D24)</f>
        <v>6511</v>
      </c>
      <c r="E23" s="225">
        <f t="shared" si="4"/>
        <v>7451</v>
      </c>
      <c r="F23" s="224">
        <f t="shared" ref="F23:F24" si="5">E23/D23*100</f>
        <v>114.43710643526339</v>
      </c>
    </row>
    <row r="24" spans="1:6" x14ac:dyDescent="0.25">
      <c r="A24" s="246" t="s">
        <v>75</v>
      </c>
      <c r="B24" s="247" t="s">
        <v>76</v>
      </c>
      <c r="C24" s="228">
        <f t="shared" ref="C24:D24" si="6">SUM(C25)</f>
        <v>6511</v>
      </c>
      <c r="D24" s="228">
        <f t="shared" si="6"/>
        <v>6511</v>
      </c>
      <c r="E24" s="229">
        <f>SUM(E25)</f>
        <v>7451</v>
      </c>
      <c r="F24" s="228">
        <f t="shared" si="5"/>
        <v>114.43710643526339</v>
      </c>
    </row>
    <row r="25" spans="1:6" x14ac:dyDescent="0.25">
      <c r="A25" s="238" t="s">
        <v>98</v>
      </c>
      <c r="B25" s="239" t="s">
        <v>99</v>
      </c>
      <c r="C25" s="240">
        <v>6511</v>
      </c>
      <c r="D25" s="240">
        <v>6511</v>
      </c>
      <c r="E25" s="241">
        <f>SUM(E26:E26)</f>
        <v>7451</v>
      </c>
      <c r="F25" s="240">
        <f>E25/D25*100</f>
        <v>114.43710643526339</v>
      </c>
    </row>
    <row r="26" spans="1:6" x14ac:dyDescent="0.25">
      <c r="A26" s="242">
        <v>3211</v>
      </c>
      <c r="B26" s="243" t="s">
        <v>103</v>
      </c>
      <c r="C26" s="244"/>
      <c r="D26" s="244"/>
      <c r="E26" s="245">
        <v>7451</v>
      </c>
      <c r="F26" s="244"/>
    </row>
    <row r="27" spans="1:6" x14ac:dyDescent="0.25">
      <c r="A27" s="234" t="s">
        <v>542</v>
      </c>
      <c r="B27" s="235" t="s">
        <v>543</v>
      </c>
      <c r="C27" s="224">
        <f>SUM(C28,C45,C72)</f>
        <v>453886</v>
      </c>
      <c r="D27" s="224">
        <f t="shared" ref="D27:E27" si="7">SUM(D28,D45,D72)</f>
        <v>453886</v>
      </c>
      <c r="E27" s="224">
        <f t="shared" si="7"/>
        <v>208450.38</v>
      </c>
      <c r="F27" s="224">
        <f t="shared" ref="F27:F42" si="8">E27/D27*100</f>
        <v>45.925712623874723</v>
      </c>
    </row>
    <row r="28" spans="1:6" x14ac:dyDescent="0.25">
      <c r="A28" s="246" t="s">
        <v>83</v>
      </c>
      <c r="B28" s="247" t="s">
        <v>485</v>
      </c>
      <c r="C28" s="228">
        <f>SUM(C29:C42)</f>
        <v>18960</v>
      </c>
      <c r="D28" s="228">
        <f>SUM(D29:D42)</f>
        <v>18960</v>
      </c>
      <c r="E28" s="229">
        <f>SUM(E29,E31,E39,E42)</f>
        <v>7982.53</v>
      </c>
      <c r="F28" s="228">
        <f t="shared" si="8"/>
        <v>42.101951476793246</v>
      </c>
    </row>
    <row r="29" spans="1:6" x14ac:dyDescent="0.25">
      <c r="A29" s="238" t="s">
        <v>83</v>
      </c>
      <c r="B29" s="239" t="s">
        <v>84</v>
      </c>
      <c r="C29" s="240">
        <v>140</v>
      </c>
      <c r="D29" s="240">
        <v>140</v>
      </c>
      <c r="E29" s="241">
        <f>SUM(E30)</f>
        <v>0</v>
      </c>
      <c r="F29" s="240">
        <f t="shared" si="8"/>
        <v>0</v>
      </c>
    </row>
    <row r="30" spans="1:6" x14ac:dyDescent="0.25">
      <c r="A30" s="242">
        <v>3121</v>
      </c>
      <c r="B30" s="243" t="s">
        <v>92</v>
      </c>
      <c r="C30" s="244"/>
      <c r="D30" s="244"/>
      <c r="E30" s="245">
        <v>0</v>
      </c>
      <c r="F30" s="244"/>
    </row>
    <row r="31" spans="1:6" x14ac:dyDescent="0.25">
      <c r="A31" s="238" t="s">
        <v>98</v>
      </c>
      <c r="B31" s="239" t="s">
        <v>99</v>
      </c>
      <c r="C31" s="240">
        <v>6320</v>
      </c>
      <c r="D31" s="240">
        <v>6320</v>
      </c>
      <c r="E31" s="241">
        <f>SUM(E32:E38)</f>
        <v>4021.1499999999996</v>
      </c>
      <c r="F31" s="240">
        <f t="shared" si="8"/>
        <v>63.625791139240498</v>
      </c>
    </row>
    <row r="32" spans="1:6" x14ac:dyDescent="0.25">
      <c r="A32" s="242">
        <v>3223</v>
      </c>
      <c r="B32" s="243" t="s">
        <v>115</v>
      </c>
      <c r="C32" s="244"/>
      <c r="D32" s="244"/>
      <c r="E32" s="245">
        <v>3380</v>
      </c>
      <c r="F32" s="244"/>
    </row>
    <row r="33" spans="1:6" x14ac:dyDescent="0.25">
      <c r="A33" s="242">
        <v>3225</v>
      </c>
      <c r="B33" s="243" t="s">
        <v>119</v>
      </c>
      <c r="C33" s="244"/>
      <c r="D33" s="244"/>
      <c r="E33" s="245">
        <v>183.74</v>
      </c>
      <c r="F33" s="244"/>
    </row>
    <row r="34" spans="1:6" x14ac:dyDescent="0.25">
      <c r="A34" s="242">
        <v>3238</v>
      </c>
      <c r="B34" s="243" t="s">
        <v>139</v>
      </c>
      <c r="C34" s="244"/>
      <c r="D34" s="244"/>
      <c r="E34" s="245">
        <v>1.66</v>
      </c>
      <c r="F34" s="244"/>
    </row>
    <row r="35" spans="1:6" x14ac:dyDescent="0.25">
      <c r="A35" s="242">
        <v>3239</v>
      </c>
      <c r="B35" s="243" t="s">
        <v>141</v>
      </c>
      <c r="C35" s="244"/>
      <c r="D35" s="244"/>
      <c r="E35" s="245">
        <v>119.36</v>
      </c>
      <c r="F35" s="244"/>
    </row>
    <row r="36" spans="1:6" x14ac:dyDescent="0.25">
      <c r="A36" s="242">
        <v>3292</v>
      </c>
      <c r="B36" s="243" t="s">
        <v>150</v>
      </c>
      <c r="C36" s="244"/>
      <c r="D36" s="244"/>
      <c r="E36" s="245">
        <v>95</v>
      </c>
      <c r="F36" s="244"/>
    </row>
    <row r="37" spans="1:6" x14ac:dyDescent="0.25">
      <c r="A37" s="242">
        <v>3293</v>
      </c>
      <c r="B37" s="243" t="s">
        <v>152</v>
      </c>
      <c r="C37" s="244"/>
      <c r="D37" s="244"/>
      <c r="E37" s="245">
        <v>241.39</v>
      </c>
      <c r="F37" s="244"/>
    </row>
    <row r="38" spans="1:6" x14ac:dyDescent="0.25">
      <c r="A38" s="242">
        <v>3299</v>
      </c>
      <c r="B38" s="243" t="s">
        <v>579</v>
      </c>
      <c r="C38" s="244"/>
      <c r="D38" s="244"/>
      <c r="E38" s="245"/>
      <c r="F38" s="244"/>
    </row>
    <row r="39" spans="1:6" x14ac:dyDescent="0.25">
      <c r="A39" s="238" t="s">
        <v>160</v>
      </c>
      <c r="B39" s="239" t="s">
        <v>161</v>
      </c>
      <c r="C39" s="240">
        <v>0</v>
      </c>
      <c r="D39" s="240">
        <v>0</v>
      </c>
      <c r="E39" s="241">
        <f>SUM(E40:E41)</f>
        <v>0</v>
      </c>
      <c r="F39" s="240">
        <f>IFERROR(E39/D39*100,0)</f>
        <v>0</v>
      </c>
    </row>
    <row r="40" spans="1:6" x14ac:dyDescent="0.25">
      <c r="A40" s="242">
        <v>3431</v>
      </c>
      <c r="B40" s="243" t="s">
        <v>165</v>
      </c>
      <c r="C40" s="244"/>
      <c r="D40" s="244"/>
      <c r="E40" s="245">
        <v>0</v>
      </c>
      <c r="F40" s="244"/>
    </row>
    <row r="41" spans="1:6" x14ac:dyDescent="0.25">
      <c r="A41" s="242">
        <v>3433</v>
      </c>
      <c r="B41" s="243" t="s">
        <v>392</v>
      </c>
      <c r="C41" s="244"/>
      <c r="D41" s="244"/>
      <c r="E41" s="245">
        <v>0</v>
      </c>
      <c r="F41" s="244"/>
    </row>
    <row r="42" spans="1:6" x14ac:dyDescent="0.25">
      <c r="A42" s="238" t="s">
        <v>233</v>
      </c>
      <c r="B42" s="239" t="s">
        <v>234</v>
      </c>
      <c r="C42" s="240">
        <v>12500</v>
      </c>
      <c r="D42" s="240">
        <v>12500</v>
      </c>
      <c r="E42" s="241">
        <f>SUM(E43:E44)</f>
        <v>3961.38</v>
      </c>
      <c r="F42" s="240">
        <f t="shared" si="8"/>
        <v>31.691039999999997</v>
      </c>
    </row>
    <row r="43" spans="1:6" x14ac:dyDescent="0.25">
      <c r="A43" s="242">
        <v>4221</v>
      </c>
      <c r="B43" s="243" t="s">
        <v>242</v>
      </c>
      <c r="C43" s="244"/>
      <c r="D43" s="244"/>
      <c r="E43" s="245">
        <v>277</v>
      </c>
      <c r="F43" s="244"/>
    </row>
    <row r="44" spans="1:6" x14ac:dyDescent="0.25">
      <c r="A44" s="242">
        <v>4227</v>
      </c>
      <c r="B44" s="243" t="s">
        <v>362</v>
      </c>
      <c r="C44" s="244"/>
      <c r="D44" s="244"/>
      <c r="E44" s="245">
        <v>3684.38</v>
      </c>
      <c r="F44" s="244"/>
    </row>
    <row r="45" spans="1:6" x14ac:dyDescent="0.25">
      <c r="A45" s="246" t="s">
        <v>60</v>
      </c>
      <c r="B45" s="247" t="s">
        <v>61</v>
      </c>
      <c r="C45" s="228">
        <f>SUM(C46:C71)</f>
        <v>126086</v>
      </c>
      <c r="D45" s="228">
        <f>SUM(D46:D71)</f>
        <v>126086</v>
      </c>
      <c r="E45" s="229">
        <f>SUM(E46,E48,E68,E70,)</f>
        <v>61108.189999999988</v>
      </c>
      <c r="F45" s="228">
        <f>E45/D45*100</f>
        <v>48.465483876084569</v>
      </c>
    </row>
    <row r="46" spans="1:6" x14ac:dyDescent="0.25">
      <c r="A46" s="238" t="s">
        <v>83</v>
      </c>
      <c r="B46" s="239" t="s">
        <v>84</v>
      </c>
      <c r="C46" s="240">
        <v>32556</v>
      </c>
      <c r="D46" s="240">
        <v>32556</v>
      </c>
      <c r="E46" s="241">
        <f>SUM(E47:E47)</f>
        <v>50.57</v>
      </c>
      <c r="F46" s="240">
        <f t="shared" ref="F46:F70" si="9">E46/D46*100</f>
        <v>0.15533235041159849</v>
      </c>
    </row>
    <row r="47" spans="1:6" x14ac:dyDescent="0.25">
      <c r="A47" s="242">
        <v>3132</v>
      </c>
      <c r="B47" s="243" t="s">
        <v>97</v>
      </c>
      <c r="C47" s="244"/>
      <c r="D47" s="244"/>
      <c r="E47" s="245">
        <v>50.57</v>
      </c>
      <c r="F47" s="244"/>
    </row>
    <row r="48" spans="1:6" x14ac:dyDescent="0.25">
      <c r="A48" s="238" t="s">
        <v>98</v>
      </c>
      <c r="B48" s="239" t="s">
        <v>99</v>
      </c>
      <c r="C48" s="240">
        <v>85047</v>
      </c>
      <c r="D48" s="240">
        <v>85047</v>
      </c>
      <c r="E48" s="241">
        <f>SUM(E49:E67)</f>
        <v>55373.869999999988</v>
      </c>
      <c r="F48" s="240">
        <f t="shared" si="9"/>
        <v>65.109727562406661</v>
      </c>
    </row>
    <row r="49" spans="1:6" x14ac:dyDescent="0.25">
      <c r="A49" s="242">
        <v>3211</v>
      </c>
      <c r="B49" s="243" t="s">
        <v>103</v>
      </c>
      <c r="C49" s="244"/>
      <c r="D49" s="244"/>
      <c r="E49" s="245">
        <v>1468.37</v>
      </c>
      <c r="F49" s="244"/>
    </row>
    <row r="50" spans="1:6" x14ac:dyDescent="0.25">
      <c r="A50" s="242">
        <v>3213</v>
      </c>
      <c r="B50" s="243" t="s">
        <v>107</v>
      </c>
      <c r="C50" s="244"/>
      <c r="D50" s="244"/>
      <c r="E50" s="245">
        <v>493.9</v>
      </c>
      <c r="F50" s="244"/>
    </row>
    <row r="51" spans="1:6" x14ac:dyDescent="0.25">
      <c r="A51" s="242">
        <v>3221</v>
      </c>
      <c r="B51" s="243" t="s">
        <v>113</v>
      </c>
      <c r="C51" s="244"/>
      <c r="D51" s="244"/>
      <c r="E51" s="245">
        <v>4433.6099999999997</v>
      </c>
      <c r="F51" s="244"/>
    </row>
    <row r="52" spans="1:6" x14ac:dyDescent="0.25">
      <c r="A52" s="242">
        <v>3222</v>
      </c>
      <c r="B52" s="243" t="s">
        <v>382</v>
      </c>
      <c r="C52" s="244"/>
      <c r="D52" s="244"/>
      <c r="E52" s="245">
        <v>454.3</v>
      </c>
      <c r="F52" s="244"/>
    </row>
    <row r="53" spans="1:6" x14ac:dyDescent="0.25">
      <c r="A53" s="242">
        <v>3223</v>
      </c>
      <c r="B53" s="243" t="s">
        <v>115</v>
      </c>
      <c r="C53" s="244"/>
      <c r="D53" s="244"/>
      <c r="E53" s="245">
        <v>26572.42</v>
      </c>
      <c r="F53" s="244"/>
    </row>
    <row r="54" spans="1:6" x14ac:dyDescent="0.25">
      <c r="A54" s="242">
        <v>3224</v>
      </c>
      <c r="B54" s="243" t="s">
        <v>117</v>
      </c>
      <c r="C54" s="244"/>
      <c r="D54" s="244"/>
      <c r="E54" s="245">
        <v>258.61</v>
      </c>
      <c r="F54" s="244"/>
    </row>
    <row r="55" spans="1:6" x14ac:dyDescent="0.25">
      <c r="A55" s="242">
        <v>3225</v>
      </c>
      <c r="B55" s="243" t="s">
        <v>119</v>
      </c>
      <c r="C55" s="244"/>
      <c r="D55" s="244"/>
      <c r="E55" s="245">
        <v>54</v>
      </c>
      <c r="F55" s="244"/>
    </row>
    <row r="56" spans="1:6" x14ac:dyDescent="0.25">
      <c r="A56" s="242">
        <v>3227</v>
      </c>
      <c r="B56" s="243" t="s">
        <v>121</v>
      </c>
      <c r="C56" s="244"/>
      <c r="D56" s="244"/>
      <c r="E56" s="245">
        <v>605.16999999999996</v>
      </c>
      <c r="F56" s="244"/>
    </row>
    <row r="57" spans="1:6" x14ac:dyDescent="0.25">
      <c r="A57" s="242">
        <v>3231</v>
      </c>
      <c r="B57" s="243" t="s">
        <v>125</v>
      </c>
      <c r="C57" s="244"/>
      <c r="D57" s="244"/>
      <c r="E57" s="245">
        <v>1815.08</v>
      </c>
      <c r="F57" s="244"/>
    </row>
    <row r="58" spans="1:6" x14ac:dyDescent="0.25">
      <c r="A58" s="242">
        <v>3232</v>
      </c>
      <c r="B58" s="243" t="s">
        <v>127</v>
      </c>
      <c r="C58" s="244"/>
      <c r="D58" s="244"/>
      <c r="E58" s="245">
        <v>3311.56</v>
      </c>
      <c r="F58" s="244"/>
    </row>
    <row r="59" spans="1:6" x14ac:dyDescent="0.25">
      <c r="A59" s="242">
        <v>3233</v>
      </c>
      <c r="B59" s="243" t="s">
        <v>129</v>
      </c>
      <c r="C59" s="244"/>
      <c r="D59" s="244"/>
      <c r="E59" s="245">
        <v>530</v>
      </c>
      <c r="F59" s="244"/>
    </row>
    <row r="60" spans="1:6" x14ac:dyDescent="0.25">
      <c r="A60" s="242">
        <v>3234</v>
      </c>
      <c r="B60" s="243" t="s">
        <v>131</v>
      </c>
      <c r="C60" s="244"/>
      <c r="D60" s="244"/>
      <c r="E60" s="245">
        <v>4154.42</v>
      </c>
      <c r="F60" s="244"/>
    </row>
    <row r="61" spans="1:6" x14ac:dyDescent="0.25">
      <c r="A61" s="242">
        <v>3236</v>
      </c>
      <c r="B61" s="243" t="s">
        <v>135</v>
      </c>
      <c r="C61" s="244"/>
      <c r="D61" s="244"/>
      <c r="E61" s="245">
        <v>33.1</v>
      </c>
      <c r="F61" s="244"/>
    </row>
    <row r="62" spans="1:6" x14ac:dyDescent="0.25">
      <c r="A62" s="242">
        <v>3237</v>
      </c>
      <c r="B62" s="243" t="s">
        <v>137</v>
      </c>
      <c r="C62" s="244"/>
      <c r="D62" s="244"/>
      <c r="E62" s="245">
        <v>4128.7</v>
      </c>
      <c r="F62" s="244"/>
    </row>
    <row r="63" spans="1:6" x14ac:dyDescent="0.25">
      <c r="A63" s="242">
        <v>3238</v>
      </c>
      <c r="B63" s="243" t="s">
        <v>139</v>
      </c>
      <c r="C63" s="244"/>
      <c r="D63" s="244"/>
      <c r="E63" s="245">
        <v>2132.09</v>
      </c>
      <c r="F63" s="244"/>
    </row>
    <row r="64" spans="1:6" x14ac:dyDescent="0.25">
      <c r="A64" s="242">
        <v>3239</v>
      </c>
      <c r="B64" s="243" t="s">
        <v>141</v>
      </c>
      <c r="C64" s="244"/>
      <c r="D64" s="244"/>
      <c r="E64" s="245">
        <v>4467.55</v>
      </c>
      <c r="F64" s="244"/>
    </row>
    <row r="65" spans="1:6" x14ac:dyDescent="0.25">
      <c r="A65" s="242">
        <v>3293</v>
      </c>
      <c r="B65" s="243" t="s">
        <v>152</v>
      </c>
      <c r="C65" s="244"/>
      <c r="D65" s="244"/>
      <c r="E65" s="245">
        <v>62.7</v>
      </c>
      <c r="F65" s="244"/>
    </row>
    <row r="66" spans="1:6" x14ac:dyDescent="0.25">
      <c r="A66" s="242">
        <v>3294</v>
      </c>
      <c r="B66" s="243" t="s">
        <v>154</v>
      </c>
      <c r="C66" s="244"/>
      <c r="D66" s="244"/>
      <c r="E66" s="245">
        <v>200</v>
      </c>
      <c r="F66" s="244"/>
    </row>
    <row r="67" spans="1:6" x14ac:dyDescent="0.25">
      <c r="A67" s="242">
        <v>3299</v>
      </c>
      <c r="B67" s="243" t="s">
        <v>579</v>
      </c>
      <c r="C67" s="244"/>
      <c r="D67" s="244"/>
      <c r="E67" s="245">
        <v>198.29</v>
      </c>
      <c r="F67" s="244"/>
    </row>
    <row r="68" spans="1:6" x14ac:dyDescent="0.25">
      <c r="A68" s="238" t="s">
        <v>160</v>
      </c>
      <c r="B68" s="239" t="s">
        <v>161</v>
      </c>
      <c r="C68" s="240">
        <v>575</v>
      </c>
      <c r="D68" s="240">
        <v>575</v>
      </c>
      <c r="E68" s="241">
        <f>SUM(E69:E69)</f>
        <v>306.69</v>
      </c>
      <c r="F68" s="240">
        <f t="shared" si="9"/>
        <v>53.337391304347825</v>
      </c>
    </row>
    <row r="69" spans="1:6" x14ac:dyDescent="0.25">
      <c r="A69" s="242">
        <v>3431</v>
      </c>
      <c r="B69" s="243" t="s">
        <v>165</v>
      </c>
      <c r="C69" s="244"/>
      <c r="D69" s="244"/>
      <c r="E69" s="245">
        <v>306.69</v>
      </c>
      <c r="F69" s="244"/>
    </row>
    <row r="70" spans="1:6" x14ac:dyDescent="0.25">
      <c r="A70" s="238" t="s">
        <v>233</v>
      </c>
      <c r="B70" s="239" t="s">
        <v>234</v>
      </c>
      <c r="C70" s="240">
        <v>7908</v>
      </c>
      <c r="D70" s="240">
        <v>7908</v>
      </c>
      <c r="E70" s="241">
        <f>SUM(E71)</f>
        <v>5377.06</v>
      </c>
      <c r="F70" s="240">
        <f t="shared" si="9"/>
        <v>67.995194739504299</v>
      </c>
    </row>
    <row r="71" spans="1:6" x14ac:dyDescent="0.25">
      <c r="A71" s="242">
        <v>4227</v>
      </c>
      <c r="B71" s="243" t="s">
        <v>362</v>
      </c>
      <c r="C71" s="244"/>
      <c r="D71" s="244"/>
      <c r="E71" s="245">
        <v>5377.06</v>
      </c>
      <c r="F71" s="244"/>
    </row>
    <row r="72" spans="1:6" x14ac:dyDescent="0.25">
      <c r="A72" s="246" t="s">
        <v>75</v>
      </c>
      <c r="B72" s="247" t="s">
        <v>76</v>
      </c>
      <c r="C72" s="228">
        <f>SUM(C73:C91)</f>
        <v>308840</v>
      </c>
      <c r="D72" s="228">
        <f>SUM(D73:D91)</f>
        <v>308840</v>
      </c>
      <c r="E72" s="229">
        <f>SUM(E73,E77,E91)</f>
        <v>139359.66</v>
      </c>
      <c r="F72" s="228">
        <f>E72/D72*100</f>
        <v>45.123578552001035</v>
      </c>
    </row>
    <row r="73" spans="1:6" x14ac:dyDescent="0.25">
      <c r="A73" s="238" t="s">
        <v>83</v>
      </c>
      <c r="B73" s="239" t="s">
        <v>84</v>
      </c>
      <c r="C73" s="240">
        <v>13423</v>
      </c>
      <c r="D73" s="240">
        <v>13423</v>
      </c>
      <c r="E73" s="241">
        <f>SUM(E74:E76)</f>
        <v>22842.36</v>
      </c>
      <c r="F73" s="240">
        <f t="shared" ref="F73:F91" si="10">E73/D73*100</f>
        <v>170.17328466065709</v>
      </c>
    </row>
    <row r="74" spans="1:6" x14ac:dyDescent="0.25">
      <c r="A74" s="242">
        <v>3111</v>
      </c>
      <c r="B74" s="243" t="s">
        <v>88</v>
      </c>
      <c r="C74" s="244"/>
      <c r="D74" s="244"/>
      <c r="E74" s="245">
        <v>18160.5</v>
      </c>
      <c r="F74" s="244"/>
    </row>
    <row r="75" spans="1:6" x14ac:dyDescent="0.25">
      <c r="A75" s="242">
        <v>3121</v>
      </c>
      <c r="B75" s="243" t="s">
        <v>92</v>
      </c>
      <c r="C75" s="244"/>
      <c r="D75" s="244"/>
      <c r="E75" s="245">
        <v>1685.39</v>
      </c>
      <c r="F75" s="244"/>
    </row>
    <row r="76" spans="1:6" x14ac:dyDescent="0.25">
      <c r="A76" s="242">
        <v>3132</v>
      </c>
      <c r="B76" s="243" t="s">
        <v>97</v>
      </c>
      <c r="C76" s="244"/>
      <c r="D76" s="244"/>
      <c r="E76" s="245">
        <v>2996.47</v>
      </c>
      <c r="F76" s="244"/>
    </row>
    <row r="77" spans="1:6" x14ac:dyDescent="0.25">
      <c r="A77" s="238" t="s">
        <v>98</v>
      </c>
      <c r="B77" s="239" t="s">
        <v>99</v>
      </c>
      <c r="C77" s="240">
        <v>282142</v>
      </c>
      <c r="D77" s="240">
        <v>282142</v>
      </c>
      <c r="E77" s="241">
        <f>SUM(E78:E90)</f>
        <v>114022.98</v>
      </c>
      <c r="F77" s="240">
        <f t="shared" si="10"/>
        <v>40.413330875941902</v>
      </c>
    </row>
    <row r="78" spans="1:6" x14ac:dyDescent="0.25">
      <c r="A78" s="242">
        <v>3211</v>
      </c>
      <c r="B78" s="243" t="s">
        <v>103</v>
      </c>
      <c r="C78" s="244"/>
      <c r="D78" s="244"/>
      <c r="E78" s="245">
        <v>637.54</v>
      </c>
      <c r="F78" s="244"/>
    </row>
    <row r="79" spans="1:6" x14ac:dyDescent="0.25">
      <c r="A79" s="242">
        <v>3221</v>
      </c>
      <c r="B79" s="243" t="s">
        <v>113</v>
      </c>
      <c r="C79" s="244"/>
      <c r="D79" s="244"/>
      <c r="E79" s="245">
        <v>9133.15</v>
      </c>
      <c r="F79" s="244"/>
    </row>
    <row r="80" spans="1:6" x14ac:dyDescent="0.25">
      <c r="A80" s="242">
        <v>3222</v>
      </c>
      <c r="B80" s="243" t="s">
        <v>382</v>
      </c>
      <c r="C80" s="244"/>
      <c r="D80" s="244"/>
      <c r="E80" s="245">
        <v>332.4</v>
      </c>
      <c r="F80" s="244"/>
    </row>
    <row r="81" spans="1:6" x14ac:dyDescent="0.25">
      <c r="A81" s="242">
        <v>3223</v>
      </c>
      <c r="B81" s="243" t="s">
        <v>115</v>
      </c>
      <c r="C81" s="244"/>
      <c r="D81" s="244"/>
      <c r="E81" s="245">
        <v>86110.5</v>
      </c>
      <c r="F81" s="244"/>
    </row>
    <row r="82" spans="1:6" x14ac:dyDescent="0.25">
      <c r="A82" s="242">
        <v>3224</v>
      </c>
      <c r="B82" s="243" t="s">
        <v>117</v>
      </c>
      <c r="C82" s="244"/>
      <c r="D82" s="244"/>
      <c r="E82" s="245">
        <v>908.81</v>
      </c>
      <c r="F82" s="244"/>
    </row>
    <row r="83" spans="1:6" x14ac:dyDescent="0.25">
      <c r="A83" s="242">
        <v>3225</v>
      </c>
      <c r="B83" s="243" t="s">
        <v>119</v>
      </c>
      <c r="C83" s="244"/>
      <c r="D83" s="244"/>
      <c r="E83" s="245">
        <v>268.75</v>
      </c>
      <c r="F83" s="244"/>
    </row>
    <row r="84" spans="1:6" x14ac:dyDescent="0.25">
      <c r="A84" s="242">
        <v>3231</v>
      </c>
      <c r="B84" s="243" t="s">
        <v>125</v>
      </c>
      <c r="C84" s="244"/>
      <c r="D84" s="244"/>
      <c r="E84" s="245">
        <v>423.14</v>
      </c>
      <c r="F84" s="244"/>
    </row>
    <row r="85" spans="1:6" x14ac:dyDescent="0.25">
      <c r="A85" s="242">
        <v>3232</v>
      </c>
      <c r="B85" s="243" t="s">
        <v>127</v>
      </c>
      <c r="C85" s="244"/>
      <c r="D85" s="244"/>
      <c r="E85" s="245">
        <v>5144.24</v>
      </c>
      <c r="F85" s="244"/>
    </row>
    <row r="86" spans="1:6" x14ac:dyDescent="0.25">
      <c r="A86" s="242">
        <v>3234</v>
      </c>
      <c r="B86" s="243" t="s">
        <v>131</v>
      </c>
      <c r="C86" s="244"/>
      <c r="D86" s="244"/>
      <c r="E86" s="245">
        <v>8043.7</v>
      </c>
      <c r="F86" s="244"/>
    </row>
    <row r="87" spans="1:6" x14ac:dyDescent="0.25">
      <c r="A87" s="242">
        <v>3235</v>
      </c>
      <c r="B87" s="243" t="s">
        <v>133</v>
      </c>
      <c r="C87" s="244"/>
      <c r="D87" s="244"/>
      <c r="E87" s="245">
        <v>708.5</v>
      </c>
      <c r="F87" s="244"/>
    </row>
    <row r="88" spans="1:6" x14ac:dyDescent="0.25">
      <c r="A88" s="242">
        <v>3237</v>
      </c>
      <c r="B88" s="243" t="s">
        <v>137</v>
      </c>
      <c r="C88" s="244"/>
      <c r="D88" s="244"/>
      <c r="E88" s="245">
        <v>506.25</v>
      </c>
      <c r="F88" s="244"/>
    </row>
    <row r="89" spans="1:6" x14ac:dyDescent="0.25">
      <c r="A89" s="242">
        <v>3238</v>
      </c>
      <c r="B89" s="243" t="s">
        <v>139</v>
      </c>
      <c r="C89" s="244"/>
      <c r="D89" s="244"/>
      <c r="E89" s="245">
        <v>1763.52</v>
      </c>
      <c r="F89" s="244"/>
    </row>
    <row r="90" spans="1:6" x14ac:dyDescent="0.25">
      <c r="A90" s="242">
        <v>3299</v>
      </c>
      <c r="B90" s="243" t="s">
        <v>579</v>
      </c>
      <c r="C90" s="244"/>
      <c r="D90" s="244"/>
      <c r="E90" s="245">
        <v>42.48</v>
      </c>
      <c r="F90" s="244"/>
    </row>
    <row r="91" spans="1:6" x14ac:dyDescent="0.25">
      <c r="A91" s="238" t="s">
        <v>60</v>
      </c>
      <c r="B91" s="239" t="s">
        <v>465</v>
      </c>
      <c r="C91" s="240">
        <v>13275</v>
      </c>
      <c r="D91" s="240">
        <v>13275</v>
      </c>
      <c r="E91" s="241">
        <f>SUM(E92)</f>
        <v>2494.3200000000002</v>
      </c>
      <c r="F91" s="240">
        <f t="shared" si="10"/>
        <v>18.789604519774013</v>
      </c>
    </row>
    <row r="92" spans="1:6" x14ac:dyDescent="0.25">
      <c r="A92" s="242">
        <v>4312</v>
      </c>
      <c r="B92" s="243" t="s">
        <v>469</v>
      </c>
      <c r="C92" s="244"/>
      <c r="D92" s="244"/>
      <c r="E92" s="245">
        <v>2494.3200000000002</v>
      </c>
      <c r="F92" s="244"/>
    </row>
  </sheetData>
  <mergeCells count="4">
    <mergeCell ref="A3:F3"/>
    <mergeCell ref="A4:F4"/>
    <mergeCell ref="A7:B7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SVKST-II.POSEBNI DIO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Mrđen Marija</cp:lastModifiedBy>
  <cp:lastPrinted>2024-07-12T12:52:02Z</cp:lastPrinted>
  <dcterms:created xsi:type="dcterms:W3CDTF">2024-02-22T20:30:43Z</dcterms:created>
  <dcterms:modified xsi:type="dcterms:W3CDTF">2024-07-12T12:52:56Z</dcterms:modified>
</cp:coreProperties>
</file>