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8000118\Documents\UPRAVNO VIJEĆE\2024\"/>
    </mc:Choice>
  </mc:AlternateContent>
  <xr:revisionPtr revIDLastSave="0" documentId="13_ncr:1_{9755BAD6-6E8C-4A2A-B0C3-33BA600C7F0F}" xr6:coauthVersionLast="37" xr6:coauthVersionMax="37" xr10:uidLastSave="{00000000-0000-0000-0000-000000000000}"/>
  <bookViews>
    <workbookView xWindow="0" yWindow="0" windowWidth="28800" windowHeight="12225" firstSheet="1" activeTab="6" xr2:uid="{00000000-000D-0000-FFFF-FFFF00000000}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-2524" sheetId="14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2" l="1"/>
  <c r="K16" i="1" l="1"/>
  <c r="F37" i="14"/>
  <c r="E33" i="14"/>
  <c r="D33" i="14"/>
  <c r="C33" i="14"/>
  <c r="H19" i="8"/>
  <c r="H17" i="8"/>
  <c r="H15" i="8"/>
  <c r="H12" i="8"/>
  <c r="H18" i="8"/>
  <c r="H16" i="8"/>
  <c r="H14" i="8"/>
  <c r="H11" i="8"/>
  <c r="H13" i="8"/>
  <c r="H10" i="8"/>
  <c r="G19" i="8"/>
  <c r="G17" i="8"/>
  <c r="G15" i="8"/>
  <c r="G12" i="8"/>
  <c r="G18" i="8"/>
  <c r="G16" i="8"/>
  <c r="G14" i="8"/>
  <c r="G13" i="8"/>
  <c r="G11" i="8"/>
  <c r="G10" i="8"/>
  <c r="H36" i="7"/>
  <c r="H34" i="7"/>
  <c r="H31" i="7"/>
  <c r="H29" i="7"/>
  <c r="H26" i="7"/>
  <c r="H25" i="7"/>
  <c r="H23" i="7"/>
  <c r="H21" i="7"/>
  <c r="H20" i="7"/>
  <c r="H16" i="7"/>
  <c r="H13" i="7"/>
  <c r="H35" i="7"/>
  <c r="H33" i="7"/>
  <c r="H30" i="7"/>
  <c r="H28" i="7"/>
  <c r="H24" i="7"/>
  <c r="H22" i="7"/>
  <c r="H19" i="7"/>
  <c r="H15" i="7"/>
  <c r="H12" i="7"/>
  <c r="H32" i="7"/>
  <c r="H27" i="7"/>
  <c r="H18" i="7"/>
  <c r="H14" i="7"/>
  <c r="H11" i="7"/>
  <c r="G32" i="7"/>
  <c r="G27" i="7"/>
  <c r="H17" i="7"/>
  <c r="H10" i="7"/>
  <c r="G35" i="7"/>
  <c r="G33" i="7"/>
  <c r="G30" i="7"/>
  <c r="G28" i="7"/>
  <c r="G24" i="7"/>
  <c r="G22" i="7"/>
  <c r="G19" i="7"/>
  <c r="G15" i="7"/>
  <c r="G12" i="7"/>
  <c r="G18" i="7"/>
  <c r="G14" i="7"/>
  <c r="G11" i="7"/>
  <c r="G17" i="7"/>
  <c r="G10" i="7"/>
  <c r="G36" i="7"/>
  <c r="G34" i="7"/>
  <c r="G31" i="7"/>
  <c r="G29" i="7"/>
  <c r="G26" i="7"/>
  <c r="G25" i="7"/>
  <c r="G23" i="7"/>
  <c r="G21" i="7"/>
  <c r="G20" i="7"/>
  <c r="G16" i="7"/>
  <c r="G13" i="7"/>
  <c r="H12" i="10"/>
  <c r="H11" i="10"/>
  <c r="G11" i="10"/>
  <c r="G12" i="10"/>
  <c r="G12" i="4"/>
  <c r="H45" i="4"/>
  <c r="H43" i="4"/>
  <c r="H25" i="4"/>
  <c r="H46" i="4"/>
  <c r="H44" i="4"/>
  <c r="H40" i="4"/>
  <c r="H39" i="4"/>
  <c r="H38" i="4"/>
  <c r="H36" i="4"/>
  <c r="H30" i="4"/>
  <c r="H26" i="4"/>
  <c r="H22" i="4"/>
  <c r="H21" i="4"/>
  <c r="H20" i="4"/>
  <c r="H18" i="4"/>
  <c r="G45" i="4"/>
  <c r="G43" i="4"/>
  <c r="G41" i="4"/>
  <c r="G25" i="4"/>
  <c r="G23" i="4"/>
  <c r="G46" i="4"/>
  <c r="G44" i="4"/>
  <c r="G42" i="4"/>
  <c r="G40" i="4"/>
  <c r="G39" i="4"/>
  <c r="G38" i="4"/>
  <c r="G36" i="4"/>
  <c r="G30" i="4"/>
  <c r="G26" i="4"/>
  <c r="G24" i="4"/>
  <c r="G22" i="4"/>
  <c r="G21" i="4"/>
  <c r="G20" i="4"/>
  <c r="G18" i="4"/>
  <c r="H154" i="6"/>
  <c r="H151" i="6"/>
  <c r="H98" i="6"/>
  <c r="H90" i="6"/>
  <c r="H73" i="6"/>
  <c r="H65" i="6"/>
  <c r="G120" i="6"/>
  <c r="G161" i="6"/>
  <c r="G159" i="6"/>
  <c r="G157" i="6"/>
  <c r="G155" i="6"/>
  <c r="G154" i="6"/>
  <c r="G152" i="6"/>
  <c r="G151" i="6"/>
  <c r="G144" i="6"/>
  <c r="G141" i="6"/>
  <c r="G137" i="6"/>
  <c r="G134" i="6"/>
  <c r="G122" i="6"/>
  <c r="G115" i="6"/>
  <c r="G107" i="6"/>
  <c r="G103" i="6"/>
  <c r="G99" i="6"/>
  <c r="G98" i="6"/>
  <c r="G94" i="6"/>
  <c r="G91" i="6"/>
  <c r="G90" i="6"/>
  <c r="G80" i="6"/>
  <c r="G78" i="6"/>
  <c r="G76" i="6"/>
  <c r="G74" i="6"/>
  <c r="G73" i="6"/>
  <c r="G71" i="6"/>
  <c r="G68" i="6"/>
  <c r="G66" i="6"/>
  <c r="G65" i="6"/>
  <c r="G57" i="6"/>
  <c r="G46" i="6"/>
  <c r="G162" i="6"/>
  <c r="G160" i="6"/>
  <c r="G158" i="6"/>
  <c r="G156" i="6"/>
  <c r="G153" i="6"/>
  <c r="G147" i="6"/>
  <c r="G146" i="6"/>
  <c r="G145" i="6"/>
  <c r="G143" i="6"/>
  <c r="G142" i="6"/>
  <c r="G140" i="6"/>
  <c r="G139" i="6"/>
  <c r="G138" i="6"/>
  <c r="G136" i="6"/>
  <c r="G135" i="6"/>
  <c r="G132" i="6"/>
  <c r="G131" i="6"/>
  <c r="G130" i="6"/>
  <c r="G129" i="6"/>
  <c r="G128" i="6"/>
  <c r="G125" i="6"/>
  <c r="G124" i="6"/>
  <c r="G123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2" i="6"/>
  <c r="G59" i="6"/>
  <c r="G58" i="6"/>
  <c r="G49" i="6"/>
  <c r="G47" i="6"/>
  <c r="G28" i="6"/>
  <c r="G20" i="6"/>
  <c r="G16" i="6"/>
  <c r="G15" i="6"/>
  <c r="G14" i="6"/>
  <c r="H76" i="2"/>
  <c r="H71" i="2"/>
  <c r="H70" i="2"/>
  <c r="G70" i="2"/>
  <c r="G87" i="2"/>
  <c r="G84" i="2"/>
  <c r="G80" i="2"/>
  <c r="G77" i="2"/>
  <c r="G76" i="2"/>
  <c r="G74" i="2"/>
  <c r="G72" i="2"/>
  <c r="G71" i="2"/>
  <c r="G68" i="2"/>
  <c r="G66" i="2"/>
  <c r="G65" i="2"/>
  <c r="G63" i="2"/>
  <c r="G46" i="2"/>
  <c r="G42" i="2"/>
  <c r="G26" i="2"/>
  <c r="G20" i="2"/>
  <c r="G15" i="2"/>
  <c r="G13" i="2"/>
  <c r="G17" i="2"/>
  <c r="G16" i="2"/>
  <c r="G14" i="2"/>
  <c r="G88" i="2"/>
  <c r="G86" i="2"/>
  <c r="G85" i="2"/>
  <c r="G83" i="2"/>
  <c r="G82" i="2"/>
  <c r="G81" i="2"/>
  <c r="G79" i="2"/>
  <c r="G78" i="2"/>
  <c r="G75" i="2"/>
  <c r="G73" i="2"/>
  <c r="G69" i="2"/>
  <c r="G67" i="2"/>
  <c r="G64" i="2"/>
  <c r="G62" i="2"/>
  <c r="G61" i="2"/>
  <c r="G57" i="2"/>
  <c r="G56" i="2"/>
  <c r="G53" i="2"/>
  <c r="G49" i="2"/>
  <c r="G47" i="2"/>
  <c r="G44" i="2"/>
  <c r="G43" i="2"/>
  <c r="G41" i="2"/>
  <c r="G40" i="2"/>
  <c r="G39" i="2"/>
  <c r="G38" i="2"/>
  <c r="G37" i="2"/>
  <c r="G33" i="2"/>
  <c r="G31" i="2"/>
  <c r="G28" i="2"/>
  <c r="G27" i="2"/>
  <c r="G22" i="2"/>
  <c r="G21" i="2"/>
  <c r="G19" i="2"/>
  <c r="G18" i="2"/>
  <c r="K23" i="1"/>
  <c r="J23" i="1"/>
  <c r="K22" i="1"/>
  <c r="J22" i="1"/>
  <c r="K21" i="1"/>
  <c r="J21" i="1"/>
  <c r="K11" i="1"/>
  <c r="J11" i="1"/>
  <c r="I24" i="1"/>
  <c r="E95" i="14" l="1"/>
  <c r="E41" i="14"/>
  <c r="E35" i="14"/>
  <c r="E34" i="14" s="1"/>
  <c r="E31" i="14"/>
  <c r="E26" i="14"/>
  <c r="E24" i="14" s="1"/>
  <c r="E119" i="14"/>
  <c r="E118" i="14" s="1"/>
  <c r="E116" i="14"/>
  <c r="E91" i="14"/>
  <c r="E88" i="14"/>
  <c r="E86" i="14"/>
  <c r="E84" i="14"/>
  <c r="E81" i="14"/>
  <c r="E59" i="14"/>
  <c r="E57" i="14"/>
  <c r="E54" i="14"/>
  <c r="E52" i="14"/>
  <c r="E49" i="14"/>
  <c r="E39" i="14"/>
  <c r="E28" i="14"/>
  <c r="E18" i="14"/>
  <c r="E14" i="14"/>
  <c r="E13" i="14" s="1"/>
  <c r="E12" i="14" s="1"/>
  <c r="E38" i="14" l="1"/>
  <c r="E90" i="14"/>
  <c r="E23" i="14"/>
  <c r="E22" i="14" s="1"/>
  <c r="E56" i="14"/>
  <c r="F18" i="14"/>
  <c r="C118" i="14"/>
  <c r="C90" i="14"/>
  <c r="C56" i="14"/>
  <c r="C38" i="14"/>
  <c r="C37" i="14" s="1"/>
  <c r="C34" i="14"/>
  <c r="C23" i="14"/>
  <c r="C22" i="14" s="1"/>
  <c r="C13" i="14"/>
  <c r="C12" i="14" s="1"/>
  <c r="F119" i="14"/>
  <c r="D118" i="14"/>
  <c r="F116" i="14"/>
  <c r="F95" i="14"/>
  <c r="F91" i="14"/>
  <c r="D90" i="14"/>
  <c r="F88" i="14"/>
  <c r="F86" i="14"/>
  <c r="F84" i="14"/>
  <c r="F81" i="14"/>
  <c r="F59" i="14"/>
  <c r="F57" i="14"/>
  <c r="D56" i="14"/>
  <c r="F54" i="14"/>
  <c r="F52" i="14"/>
  <c r="F49" i="14"/>
  <c r="F41" i="14"/>
  <c r="F39" i="14"/>
  <c r="D38" i="14"/>
  <c r="F35" i="14"/>
  <c r="D34" i="14"/>
  <c r="F31" i="14"/>
  <c r="D28" i="14"/>
  <c r="D24" i="14"/>
  <c r="F24" i="14" s="1"/>
  <c r="F14" i="14"/>
  <c r="D37" i="14" l="1"/>
  <c r="E37" i="14"/>
  <c r="C11" i="14"/>
  <c r="C10" i="14" s="1"/>
  <c r="C9" i="14" s="1"/>
  <c r="D23" i="14"/>
  <c r="D22" i="14" s="1"/>
  <c r="F34" i="14"/>
  <c r="F33" i="14"/>
  <c r="F56" i="14"/>
  <c r="F90" i="14"/>
  <c r="F118" i="14"/>
  <c r="D13" i="14"/>
  <c r="D12" i="14" s="1"/>
  <c r="F38" i="14"/>
  <c r="F28" i="14"/>
  <c r="F23" i="14" l="1"/>
  <c r="F22" i="14" s="1"/>
  <c r="E11" i="14"/>
  <c r="F13" i="14"/>
  <c r="F12" i="14" s="1"/>
  <c r="E10" i="14" l="1"/>
  <c r="D11" i="14" l="1"/>
  <c r="E9" i="14"/>
  <c r="D10" i="14" l="1"/>
  <c r="F11" i="14"/>
  <c r="D9" i="14" l="1"/>
  <c r="F9" i="14" s="1"/>
  <c r="F10" i="14"/>
  <c r="H148" i="6" l="1"/>
  <c r="H121" i="6"/>
  <c r="H114" i="6"/>
  <c r="H113" i="6"/>
  <c r="H56" i="6"/>
  <c r="H23" i="6"/>
  <c r="H11" i="6"/>
  <c r="F30" i="2" l="1"/>
  <c r="C30" i="2"/>
  <c r="C35" i="7" l="1"/>
  <c r="J24" i="1" l="1"/>
  <c r="K25" i="1"/>
  <c r="J25" i="1"/>
  <c r="K24" i="1"/>
  <c r="E10" i="8" l="1"/>
  <c r="D10" i="8"/>
  <c r="F11" i="8"/>
  <c r="F10" i="8" s="1"/>
  <c r="E11" i="8"/>
  <c r="D11" i="8"/>
  <c r="C11" i="8"/>
  <c r="C13" i="8"/>
  <c r="F14" i="8"/>
  <c r="E14" i="8"/>
  <c r="E13" i="8" s="1"/>
  <c r="D14" i="8"/>
  <c r="C14" i="8"/>
  <c r="F16" i="8"/>
  <c r="E16" i="8"/>
  <c r="D16" i="8"/>
  <c r="D13" i="8" s="1"/>
  <c r="C16" i="8"/>
  <c r="F18" i="8"/>
  <c r="E18" i="8"/>
  <c r="D18" i="8"/>
  <c r="C18" i="8"/>
  <c r="E17" i="7"/>
  <c r="H22" i="1" s="1"/>
  <c r="D17" i="7"/>
  <c r="G22" i="1" s="1"/>
  <c r="F19" i="7"/>
  <c r="F18" i="7" s="1"/>
  <c r="C19" i="7"/>
  <c r="F24" i="7"/>
  <c r="C24" i="7"/>
  <c r="F22" i="7"/>
  <c r="C22" i="7"/>
  <c r="F13" i="8" l="1"/>
  <c r="C18" i="7"/>
  <c r="C10" i="8"/>
  <c r="F14" i="7" l="1"/>
  <c r="F12" i="7"/>
  <c r="F11" i="7" s="1"/>
  <c r="E10" i="7"/>
  <c r="H21" i="1" s="1"/>
  <c r="D10" i="7"/>
  <c r="G21" i="1" s="1"/>
  <c r="C12" i="7"/>
  <c r="C11" i="7" s="1"/>
  <c r="F15" i="7"/>
  <c r="C15" i="7"/>
  <c r="C14" i="7" s="1"/>
  <c r="C10" i="7" l="1"/>
  <c r="F21" i="1" s="1"/>
  <c r="F10" i="7"/>
  <c r="I21" i="1" s="1"/>
  <c r="F28" i="7"/>
  <c r="F27" i="7" s="1"/>
  <c r="C28" i="7"/>
  <c r="F30" i="7"/>
  <c r="C30" i="7"/>
  <c r="C32" i="7"/>
  <c r="F33" i="7"/>
  <c r="C33" i="7"/>
  <c r="F35" i="7"/>
  <c r="F13" i="10"/>
  <c r="F10" i="10" s="1"/>
  <c r="E13" i="10"/>
  <c r="H13" i="10" s="1"/>
  <c r="D13" i="10"/>
  <c r="D10" i="10" s="1"/>
  <c r="C13" i="10"/>
  <c r="F11" i="10"/>
  <c r="E11" i="10"/>
  <c r="D11" i="10"/>
  <c r="C11" i="10"/>
  <c r="H14" i="10"/>
  <c r="G14" i="10"/>
  <c r="F11" i="4"/>
  <c r="E11" i="4"/>
  <c r="D11" i="4"/>
  <c r="C11" i="4"/>
  <c r="F13" i="4"/>
  <c r="H13" i="4" s="1"/>
  <c r="E13" i="4"/>
  <c r="D13" i="4"/>
  <c r="C13" i="4"/>
  <c r="G13" i="4" s="1"/>
  <c r="F15" i="4"/>
  <c r="E15" i="4"/>
  <c r="D15" i="4"/>
  <c r="C15" i="4"/>
  <c r="F17" i="4"/>
  <c r="E17" i="4"/>
  <c r="D17" i="4"/>
  <c r="C17" i="4"/>
  <c r="F23" i="4"/>
  <c r="E23" i="4"/>
  <c r="D23" i="4"/>
  <c r="C23" i="4"/>
  <c r="F25" i="4"/>
  <c r="E25" i="4"/>
  <c r="D25" i="4"/>
  <c r="C25" i="4"/>
  <c r="F28" i="4"/>
  <c r="E28" i="4"/>
  <c r="D28" i="4"/>
  <c r="C28" i="4"/>
  <c r="F31" i="4"/>
  <c r="E31" i="4"/>
  <c r="D31" i="4"/>
  <c r="C31" i="4"/>
  <c r="G31" i="4" s="1"/>
  <c r="F33" i="4"/>
  <c r="E33" i="4"/>
  <c r="D33" i="4"/>
  <c r="C33" i="4"/>
  <c r="F35" i="4"/>
  <c r="E35" i="4"/>
  <c r="D35" i="4"/>
  <c r="C35" i="4"/>
  <c r="F41" i="4"/>
  <c r="E41" i="4"/>
  <c r="D41" i="4"/>
  <c r="C41" i="4"/>
  <c r="F43" i="4"/>
  <c r="E43" i="4"/>
  <c r="D43" i="4"/>
  <c r="C43" i="4"/>
  <c r="D45" i="4"/>
  <c r="E45" i="4"/>
  <c r="F45" i="4"/>
  <c r="C45" i="4"/>
  <c r="H12" i="4"/>
  <c r="H14" i="4"/>
  <c r="H16" i="4"/>
  <c r="H19" i="4"/>
  <c r="H24" i="4"/>
  <c r="H29" i="4"/>
  <c r="H32" i="4"/>
  <c r="H34" i="4"/>
  <c r="H37" i="4"/>
  <c r="H42" i="4"/>
  <c r="G14" i="4"/>
  <c r="G16" i="4"/>
  <c r="G19" i="4"/>
  <c r="G29" i="4"/>
  <c r="G32" i="4"/>
  <c r="G34" i="4"/>
  <c r="G37" i="4"/>
  <c r="G13" i="10" l="1"/>
  <c r="C10" i="10"/>
  <c r="H41" i="4"/>
  <c r="H33" i="4"/>
  <c r="F27" i="4"/>
  <c r="H17" i="4"/>
  <c r="H10" i="10"/>
  <c r="E27" i="4"/>
  <c r="G33" i="4"/>
  <c r="F32" i="7"/>
  <c r="F17" i="7" s="1"/>
  <c r="I22" i="1" s="1"/>
  <c r="E10" i="10"/>
  <c r="C27" i="7"/>
  <c r="G35" i="4"/>
  <c r="G28" i="4"/>
  <c r="G17" i="4"/>
  <c r="G11" i="4"/>
  <c r="D27" i="4"/>
  <c r="G10" i="10"/>
  <c r="D10" i="4"/>
  <c r="H35" i="4"/>
  <c r="H31" i="4"/>
  <c r="H23" i="4"/>
  <c r="H15" i="4"/>
  <c r="H11" i="4"/>
  <c r="C27" i="4"/>
  <c r="F10" i="4"/>
  <c r="C10" i="4"/>
  <c r="E10" i="4"/>
  <c r="G15" i="4"/>
  <c r="H28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G83" i="6" s="1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C152" i="6"/>
  <c r="C151" i="6" s="1"/>
  <c r="F155" i="6"/>
  <c r="C155" i="6"/>
  <c r="F157" i="6"/>
  <c r="C157" i="6"/>
  <c r="F159" i="6"/>
  <c r="C159" i="6"/>
  <c r="G150" i="6"/>
  <c r="G133" i="6"/>
  <c r="G127" i="6"/>
  <c r="G119" i="6"/>
  <c r="G63" i="6"/>
  <c r="G61" i="6"/>
  <c r="G55" i="6"/>
  <c r="G54" i="6"/>
  <c r="G53" i="6"/>
  <c r="G52" i="6"/>
  <c r="G51" i="6"/>
  <c r="G50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7" i="6"/>
  <c r="G26" i="6"/>
  <c r="G25" i="6"/>
  <c r="G22" i="6"/>
  <c r="G21" i="6"/>
  <c r="G18" i="6"/>
  <c r="G13" i="6"/>
  <c r="F161" i="6"/>
  <c r="C161" i="6"/>
  <c r="D11" i="2"/>
  <c r="E11" i="2"/>
  <c r="E10" i="2" s="1"/>
  <c r="H10" i="1" s="1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H34" i="2" s="1"/>
  <c r="C35" i="2"/>
  <c r="C34" i="2" s="1"/>
  <c r="F42" i="2"/>
  <c r="C42" i="2"/>
  <c r="C45" i="2"/>
  <c r="F46" i="2"/>
  <c r="C46" i="2"/>
  <c r="F48" i="2"/>
  <c r="F45" i="2" s="1"/>
  <c r="H45" i="2" s="1"/>
  <c r="C48" i="2"/>
  <c r="F52" i="2"/>
  <c r="C52" i="2"/>
  <c r="F55" i="2"/>
  <c r="G55" i="2" s="1"/>
  <c r="C55" i="2"/>
  <c r="F58" i="2"/>
  <c r="C58" i="2"/>
  <c r="F59" i="2"/>
  <c r="C59" i="2"/>
  <c r="F63" i="2"/>
  <c r="C63" i="2"/>
  <c r="F66" i="2"/>
  <c r="F65" i="2" s="1"/>
  <c r="C66" i="2"/>
  <c r="C65" i="2" s="1"/>
  <c r="F68" i="2"/>
  <c r="C68" i="2"/>
  <c r="E70" i="2"/>
  <c r="H11" i="1" s="1"/>
  <c r="D70" i="2"/>
  <c r="G11" i="1" s="1"/>
  <c r="F72" i="2"/>
  <c r="C72" i="2"/>
  <c r="F74" i="2"/>
  <c r="F71" i="2" s="1"/>
  <c r="C74" i="2"/>
  <c r="H58" i="2"/>
  <c r="F77" i="2"/>
  <c r="C77" i="2"/>
  <c r="G27" i="4" l="1"/>
  <c r="H27" i="4"/>
  <c r="H10" i="4"/>
  <c r="G10" i="4"/>
  <c r="G34" i="2"/>
  <c r="G58" i="2"/>
  <c r="F51" i="2"/>
  <c r="H51" i="2" s="1"/>
  <c r="C51" i="2"/>
  <c r="G45" i="2"/>
  <c r="F12" i="2"/>
  <c r="H12" i="2" s="1"/>
  <c r="C12" i="2"/>
  <c r="C11" i="2" s="1"/>
  <c r="F10" i="1" s="1"/>
  <c r="C17" i="7"/>
  <c r="D10" i="2"/>
  <c r="G10" i="1" s="1"/>
  <c r="F22" i="1"/>
  <c r="C90" i="6"/>
  <c r="E9" i="6"/>
  <c r="C11" i="6"/>
  <c r="D9" i="6"/>
  <c r="G13" i="1"/>
  <c r="G126" i="6"/>
  <c r="F11" i="6"/>
  <c r="G48" i="6"/>
  <c r="G36" i="6"/>
  <c r="C23" i="6"/>
  <c r="G29" i="6"/>
  <c r="F121" i="6"/>
  <c r="G24" i="6"/>
  <c r="G17" i="6"/>
  <c r="G149" i="6"/>
  <c r="C154" i="6"/>
  <c r="G117" i="6"/>
  <c r="F98" i="6"/>
  <c r="G85" i="6"/>
  <c r="F56" i="6"/>
  <c r="G19" i="6"/>
  <c r="C65" i="6"/>
  <c r="C114" i="6"/>
  <c r="C98" i="6"/>
  <c r="C73" i="6"/>
  <c r="G60" i="6"/>
  <c r="G148" i="6"/>
  <c r="F73" i="6"/>
  <c r="F65" i="6"/>
  <c r="C121" i="6"/>
  <c r="C56" i="6"/>
  <c r="F90" i="6"/>
  <c r="F23" i="6"/>
  <c r="F154" i="6"/>
  <c r="F114" i="6"/>
  <c r="G12" i="6"/>
  <c r="C71" i="2"/>
  <c r="F80" i="2"/>
  <c r="C80" i="2"/>
  <c r="F84" i="2"/>
  <c r="C84" i="2"/>
  <c r="F87" i="2"/>
  <c r="C87" i="2"/>
  <c r="G23" i="2"/>
  <c r="G24" i="2"/>
  <c r="G25" i="2"/>
  <c r="G29" i="2"/>
  <c r="G30" i="2"/>
  <c r="G32" i="2"/>
  <c r="G35" i="2"/>
  <c r="G36" i="2"/>
  <c r="G48" i="2"/>
  <c r="G50" i="2"/>
  <c r="G52" i="2"/>
  <c r="G54" i="2"/>
  <c r="G59" i="2"/>
  <c r="G60" i="2"/>
  <c r="G51" i="2" l="1"/>
  <c r="G11" i="6"/>
  <c r="F11" i="2"/>
  <c r="G11" i="2" s="1"/>
  <c r="G12" i="2"/>
  <c r="C10" i="6"/>
  <c r="F13" i="1" s="1"/>
  <c r="C113" i="6"/>
  <c r="G56" i="6"/>
  <c r="G114" i="6"/>
  <c r="F113" i="6"/>
  <c r="I14" i="1" s="1"/>
  <c r="G121" i="6"/>
  <c r="F10" i="6"/>
  <c r="G23" i="6"/>
  <c r="F76" i="2"/>
  <c r="C76" i="2"/>
  <c r="C70" i="2" s="1"/>
  <c r="F11" i="1" s="1"/>
  <c r="G23" i="1"/>
  <c r="G26" i="1" s="1"/>
  <c r="H12" i="1"/>
  <c r="F12" i="1"/>
  <c r="H11" i="2" l="1"/>
  <c r="I10" i="1"/>
  <c r="C10" i="2"/>
  <c r="F70" i="2"/>
  <c r="F9" i="6"/>
  <c r="H9" i="6" s="1"/>
  <c r="I13" i="1"/>
  <c r="J13" i="1" s="1"/>
  <c r="C9" i="6"/>
  <c r="F14" i="1"/>
  <c r="F15" i="1" s="1"/>
  <c r="F16" i="1" s="1"/>
  <c r="K14" i="1"/>
  <c r="H10" i="6"/>
  <c r="G10" i="6"/>
  <c r="G113" i="6"/>
  <c r="H23" i="1"/>
  <c r="H15" i="1"/>
  <c r="I23" i="1"/>
  <c r="I26" i="1" s="1"/>
  <c r="G12" i="1"/>
  <c r="G15" i="1"/>
  <c r="F23" i="1"/>
  <c r="F26" i="1" s="1"/>
  <c r="K10" i="1" l="1"/>
  <c r="J10" i="1"/>
  <c r="I11" i="1"/>
  <c r="F10" i="2"/>
  <c r="F27" i="1"/>
  <c r="G9" i="6"/>
  <c r="J14" i="1"/>
  <c r="K13" i="1"/>
  <c r="I15" i="1"/>
  <c r="J15" i="1" s="1"/>
  <c r="H26" i="1"/>
  <c r="K26" i="1" s="1"/>
  <c r="J26" i="1"/>
  <c r="H16" i="1"/>
  <c r="G16" i="1"/>
  <c r="G27" i="1" s="1"/>
  <c r="G10" i="2" l="1"/>
  <c r="H10" i="2"/>
  <c r="H27" i="1"/>
  <c r="I12" i="1"/>
  <c r="I16" i="1" s="1"/>
  <c r="K15" i="1"/>
  <c r="I27" i="1" l="1"/>
  <c r="J27" i="1"/>
  <c r="K12" i="1"/>
  <c r="J12" i="1"/>
  <c r="J16" i="1"/>
  <c r="K27" i="1" l="1"/>
</calcChain>
</file>

<file path=xl/sharedStrings.xml><?xml version="1.0" encoding="utf-8"?>
<sst xmlns="http://schemas.openxmlformats.org/spreadsheetml/2006/main" count="901" uniqueCount="583">
  <si>
    <t>I. OPĆI DIO</t>
  </si>
  <si>
    <t>SAŽETAK  RAČUNA PRIHODA I RASHODA I RAČUNA FINANCIRANJA</t>
  </si>
  <si>
    <t>SAŽETAK RAČUNA PRIHODA I RASHODA</t>
  </si>
  <si>
    <t>BROJČANA OZNAKA I NAZIV</t>
  </si>
  <si>
    <t>IZVORNI PLAN ILI REBALANS 2023.*</t>
  </si>
  <si>
    <t>TEKUĆI PLAN 2023.*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</si>
  <si>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</si>
  <si>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</si>
  <si>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</si>
  <si>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</si>
  <si>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</si>
  <si>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</si>
  <si>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</si>
  <si>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</si>
  <si>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</si>
  <si>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</si>
  <si>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</si>
  <si>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</si>
  <si>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</si>
  <si>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</si>
  <si>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</si>
  <si>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</si>
  <si>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</si>
  <si>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</si>
  <si>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</si>
  <si>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</si>
  <si>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</si>
  <si>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</si>
  <si>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</si>
  <si>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</si>
  <si>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</si>
  <si>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</si>
  <si>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</si>
  <si>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</si>
  <si>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</si>
  <si>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</si>
  <si>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</si>
  <si>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</si>
  <si>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</si>
  <si>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</si>
  <si>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</si>
  <si>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</si>
  <si>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</si>
  <si>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</si>
  <si>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</si>
  <si>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</si>
  <si>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</si>
  <si>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</si>
  <si>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</si>
  <si>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</si>
  <si>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</si>
  <si>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</si>
  <si>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</si>
  <si>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</si>
  <si>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</si>
  <si>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</si>
  <si>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</si>
  <si>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</si>
  <si>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</si>
  <si>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</si>
  <si>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</si>
  <si>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</si>
  <si>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</si>
  <si>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</si>
  <si>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</si>
  <si>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</si>
  <si>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</si>
  <si>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</si>
  <si>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</si>
  <si>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</si>
  <si>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</si>
  <si>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</si>
  <si>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</si>
  <si>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</si>
  <si>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</si>
  <si>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</si>
  <si>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</si>
  <si>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</si>
  <si>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</si>
  <si>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</si>
  <si>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</si>
  <si>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</si>
  <si>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</si>
  <si>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</si>
  <si>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</si>
  <si>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</si>
  <si>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</si>
  <si>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</si>
  <si>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</si>
  <si>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</si>
  <si>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</si>
  <si>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</si>
  <si>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</si>
  <si>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</si>
  <si>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</si>
  <si>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</si>
  <si>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</si>
  <si>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</si>
  <si>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</si>
  <si>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</si>
  <si>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</si>
  <si>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</si>
  <si>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</si>
  <si>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</si>
  <si>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</si>
  <si>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</si>
  <si>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</si>
  <si>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</si>
  <si>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</si>
  <si>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</si>
  <si>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</si>
  <si>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</si>
  <si>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</si>
  <si>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</si>
  <si>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</si>
  <si>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</si>
  <si>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</si>
  <si>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</si>
  <si>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</si>
  <si>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</si>
  <si>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</si>
  <si>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</si>
  <si>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</si>
  <si>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</si>
  <si>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</si>
  <si>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</si>
  <si>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</si>
  <si>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</si>
  <si>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</si>
  <si>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</si>
  <si>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</si>
  <si>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</si>
  <si>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</si>
  <si>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</si>
  <si>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</si>
  <si>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</si>
  <si>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</si>
  <si>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</si>
  <si>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</si>
  <si>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</si>
  <si>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</si>
  <si>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</si>
  <si>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</si>
  <si>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</si>
  <si>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</si>
  <si>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</si>
  <si>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</si>
  <si>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</si>
  <si>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</si>
  <si>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</si>
  <si>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</si>
  <si>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</si>
  <si>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</si>
  <si>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</si>
  <si>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</si>
  <si>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</si>
  <si>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</si>
  <si>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</si>
  <si>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</si>
  <si>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</si>
  <si>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</si>
  <si>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</si>
  <si>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</si>
  <si>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</si>
  <si>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</si>
  <si>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</si>
  <si>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</si>
  <si>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</si>
  <si>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</si>
  <si>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</si>
  <si>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</si>
  <si>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</si>
  <si>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</si>
  <si>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</si>
  <si>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</si>
  <si>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</si>
  <si>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</si>
  <si>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</si>
  <si>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</si>
  <si>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</si>
  <si>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</si>
  <si>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</si>
  <si>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</si>
  <si>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</si>
  <si>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</si>
  <si>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</si>
  <si>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</si>
  <si>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</si>
  <si>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</si>
  <si>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</si>
  <si>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</si>
  <si>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</si>
  <si>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</si>
  <si>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</si>
  <si>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</si>
  <si>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</si>
  <si>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</si>
  <si>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</si>
  <si>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</si>
  <si>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</si>
  <si>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</si>
  <si>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</si>
  <si>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</si>
  <si>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</si>
  <si>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</si>
  <si>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</si>
  <si>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</si>
  <si>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</si>
  <si>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</si>
  <si>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</si>
  <si>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</si>
  <si>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</si>
  <si>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</si>
  <si>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</si>
  <si>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</si>
  <si>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</si>
  <si>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</si>
  <si>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</si>
  <si>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</si>
  <si>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</si>
  <si>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</si>
  <si>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</si>
  <si>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</si>
  <si>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</si>
  <si>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</si>
  <si>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</si>
  <si>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</si>
  <si>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</si>
  <si>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</si>
  <si>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</si>
  <si>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</si>
  <si>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</si>
  <si>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</si>
  <si>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</si>
  <si>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</si>
  <si>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</si>
  <si>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</si>
  <si>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</si>
  <si>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</si>
  <si>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</si>
  <si>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</si>
  <si>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</si>
  <si>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</si>
  <si>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</si>
  <si>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</si>
  <si>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</si>
  <si>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</si>
  <si>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</si>
  <si>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</si>
  <si>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</si>
  <si>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</si>
  <si>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</si>
  <si>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</si>
  <si>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</si>
  <si>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</si>
  <si>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</si>
  <si>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</si>
  <si>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</si>
  <si>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</si>
  <si>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</si>
  <si>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</si>
  <si>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</si>
  <si>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IZVORNI PLAN ILI REBALANS 
2023.</t>
  </si>
  <si>
    <t>TEKUĆI PLAN 
2023.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</si>
  <si>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</si>
  <si>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</si>
  <si>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</si>
  <si>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</si>
  <si>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</si>
  <si>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</si>
  <si>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</si>
  <si>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</si>
  <si>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</si>
  <si>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</si>
  <si>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</si>
  <si>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</si>
  <si>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</si>
  <si>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</si>
  <si>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</si>
  <si>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</si>
  <si>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</si>
  <si>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</si>
  <si>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</si>
  <si>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</si>
  <si>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</si>
  <si>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</si>
  <si>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</si>
  <si>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</si>
  <si>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</si>
  <si>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</si>
  <si>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</si>
  <si>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</si>
  <si>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</si>
  <si>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</si>
  <si>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</si>
  <si>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</si>
  <si>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</si>
  <si>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</si>
  <si>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</si>
  <si>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</si>
  <si>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</si>
  <si>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</si>
  <si>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</si>
  <si>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</si>
  <si>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</si>
  <si>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</si>
  <si>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</si>
  <si>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</si>
  <si>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</si>
  <si>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</si>
  <si>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</si>
  <si>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</si>
  <si>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</si>
  <si>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</si>
  <si>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</si>
  <si>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</si>
  <si>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</si>
  <si>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</si>
  <si>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</si>
  <si>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</si>
  <si>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</si>
  <si>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</si>
  <si>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</si>
  <si>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</si>
  <si>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</si>
  <si>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</si>
  <si>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</si>
  <si>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</si>
  <si>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</si>
  <si>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</si>
  <si>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</si>
  <si>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</si>
  <si>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</si>
  <si>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</si>
  <si>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</si>
  <si>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</si>
  <si>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</si>
  <si>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</si>
  <si>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</si>
  <si>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</si>
  <si>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</si>
  <si>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</si>
  <si>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</si>
  <si>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</si>
  <si>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</si>
  <si>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</si>
  <si>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</si>
  <si>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</si>
  <si>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</si>
  <si>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</si>
  <si>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</si>
  <si>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</si>
  <si>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</si>
  <si>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</si>
  <si>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</si>
  <si>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</si>
  <si>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</si>
  <si>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</si>
  <si>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</si>
  <si>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</si>
  <si>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</si>
  <si>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</si>
  <si>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</si>
  <si>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</si>
  <si>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</si>
  <si>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</si>
  <si>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</si>
  <si>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</si>
  <si>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</si>
  <si>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</si>
  <si>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</si>
  <si>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</si>
  <si>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</si>
  <si>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</si>
  <si>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</si>
  <si>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</si>
  <si>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</si>
  <si>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</si>
  <si>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</si>
  <si>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</si>
  <si>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</si>
  <si>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</si>
  <si>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</si>
  <si>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</si>
  <si>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</si>
  <si>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</si>
  <si>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</si>
  <si>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</si>
  <si>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</si>
  <si>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</si>
  <si>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</si>
  <si>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</si>
  <si>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</si>
  <si>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</si>
  <si>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</si>
  <si>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</si>
  <si>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</si>
  <si>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</si>
  <si>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</si>
  <si>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</si>
  <si>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</si>
  <si>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</si>
  <si>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</si>
  <si>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</si>
  <si>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</si>
  <si>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</si>
  <si>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</si>
  <si>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</si>
  <si>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</si>
  <si>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</si>
  <si>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</si>
  <si>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</si>
  <si>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</si>
  <si>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</si>
  <si>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</si>
  <si>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</si>
  <si>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</si>
  <si>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</si>
  <si>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</si>
  <si>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</si>
  <si>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</si>
  <si>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</si>
  <si>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</si>
  <si>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</si>
  <si>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</si>
  <si>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</si>
  <si>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</si>
  <si>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</si>
  <si>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</si>
  <si>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</si>
  <si>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</si>
  <si>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</si>
  <si>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</si>
  <si>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</si>
  <si>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</si>
  <si>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</si>
  <si>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</si>
  <si>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</si>
  <si>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</si>
  <si>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</si>
  <si>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</si>
  <si>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</si>
  <si>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</si>
  <si>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</si>
  <si>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</si>
  <si>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</si>
  <si>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</si>
  <si>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</si>
  <si>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</si>
  <si>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</si>
  <si>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</si>
  <si>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</si>
  <si>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</si>
  <si>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</si>
  <si>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</si>
  <si>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</si>
  <si>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</si>
  <si>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</si>
  <si>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</si>
  <si>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</si>
  <si>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</si>
  <si>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</si>
  <si>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</si>
  <si>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</si>
  <si>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</si>
  <si>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</si>
  <si>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</si>
  <si>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</si>
  <si>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</si>
  <si>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</si>
  <si>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</si>
  <si>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</si>
  <si>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</si>
  <si>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</si>
  <si>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</si>
  <si>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</si>
  <si>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</si>
  <si>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</si>
  <si>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</si>
  <si>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</si>
  <si>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</si>
  <si>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</si>
  <si>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</si>
  <si>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</si>
  <si>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</si>
  <si>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</si>
  <si>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</si>
  <si>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</si>
  <si>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</si>
  <si>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</si>
  <si>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</si>
  <si>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</si>
  <si>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</si>
  <si>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</si>
  <si>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</si>
  <si>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</si>
  <si>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</si>
  <si>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</si>
  <si>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</si>
  <si>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</si>
  <si>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</si>
  <si>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IZVORNI PLAN  ILI REBALANS
2023.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</si>
  <si>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</si>
  <si>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</si>
  <si>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</si>
  <si>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</si>
  <si>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</si>
  <si>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</si>
  <si>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</si>
  <si>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</si>
  <si>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</si>
  <si>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</si>
  <si>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</si>
  <si>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</si>
  <si>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</si>
  <si>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</si>
  <si>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</si>
  <si>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</si>
  <si>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</si>
  <si>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</si>
  <si>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</si>
  <si>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</si>
  <si>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</si>
  <si>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</si>
  <si>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</si>
  <si>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</si>
  <si>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</si>
  <si>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</si>
  <si>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</si>
  <si>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</si>
  <si>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</si>
  <si>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</si>
  <si>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</si>
  <si>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</si>
  <si>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</si>
  <si>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</si>
  <si>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</si>
  <si>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08006</t>
  </si>
  <si>
    <t>Sveučilišta i veleučilišta u Republici Hrvatskoj</t>
  </si>
  <si>
    <t>3705</t>
  </si>
  <si>
    <t>VISOKO OBRAZOVANJE</t>
  </si>
  <si>
    <t>A621004</t>
  </si>
  <si>
    <t>REDOVNA DJELATNOST SVEUČILIŠTA U SPLITU</t>
  </si>
  <si>
    <t>A621181</t>
  </si>
  <si>
    <t>PRAVOMOĆNE SUDSKE PRESUDE</t>
  </si>
  <si>
    <t>A679077</t>
  </si>
  <si>
    <t>EU PROJEKTI SVEUČILIŠTA U SPLITU (IZ EVIDENCIJSKIH PRIHODA)</t>
  </si>
  <si>
    <t>A679091</t>
  </si>
  <si>
    <t>REDOVNA DJELATNOST SVEUČILIŠTA U SPLITU (IZ EVIDENCIJSKIH PRIHODA)</t>
  </si>
  <si>
    <t>Prihodi iz proračuna</t>
  </si>
  <si>
    <t>Prihodi iz nadležnog proračuna za financiranje rashoda</t>
  </si>
  <si>
    <t>Prihodi od nadležnog proračuna za financiranje izdataka</t>
  </si>
  <si>
    <t xml:space="preserve">OSTVARENJE/IZVRŠENJE 
1.-12.2022. </t>
  </si>
  <si>
    <t xml:space="preserve">OSTVARENJE/IZVRŠENJE 
1.-12.2023. 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</si>
  <si>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</si>
  <si>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</si>
  <si>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</si>
  <si>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2023.", "INDEKS"("OSTVARENJE/IZVRŠENJE 1.-12.2023."/"TEKUĆI PLAN 2023.") iskazuje se kao "OSTVARENJE/IZVRŠENJE 1.-12.2023."/"IZVORNI PLAN 2023." ODNOSNO "REBALANS 2023." 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</si>
  <si>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</si>
  <si>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</si>
  <si>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</si>
  <si>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</si>
  <si>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</si>
  <si>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</si>
  <si>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</si>
  <si>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</si>
  <si>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</si>
  <si>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</si>
  <si>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</si>
  <si>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</si>
  <si>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</si>
  <si>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</si>
  <si>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</si>
  <si>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</si>
  <si>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</si>
  <si>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GODIŠNJI IZVJEŠTAJ O IZVRŠENJU FINANCIJSKOG PLANA: SVEUČILIŠTE U SPLITU - SVEUČILIŠNA KNJIŽNICA (RKP 2524)
ZA PRVO POLUGODIŠTE 2023. GODINE</t>
  </si>
  <si>
    <t>RKP: 2524</t>
  </si>
  <si>
    <t>SVEUČILIŠTE U SPLITU - SVEUČILIŠNA KNJIŽNICA U SPLITU</t>
  </si>
  <si>
    <t>080</t>
  </si>
  <si>
    <t>MINISTARSTVO ZNANOSTI I OBRAZOVANJA</t>
  </si>
  <si>
    <t>Ostali nespomenuti rashodi osiguranja</t>
  </si>
  <si>
    <t>OSTVARENJE / IZVRŠENJE 
01.2022. - 12.2022.</t>
  </si>
  <si>
    <t>OSTVARENJE / IZVRŠENJE 
01.2023. - 12.2023.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</si>
</sst>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80808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</borders>
  <cellStyleXfs count="55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  <xf numFmtId="0" fontId="34" fillId="28" borderId="9" applyProtection="0">
      <alignment vertical="center"/>
    </xf>
    <xf numFmtId="4" fontId="34" fillId="28" borderId="9" applyNumberFormat="0" applyProtection="0">
      <alignment horizontal="left" vertical="center" indent="1"/>
    </xf>
    <xf numFmtId="4" fontId="34" fillId="29" borderId="9" applyNumberFormat="0" applyProtection="0">
      <alignment horizontal="right" vertical="center"/>
    </xf>
    <xf numFmtId="0" fontId="34" fillId="30" borderId="9" applyNumberFormat="0" applyProtection="0">
      <alignment horizontal="left" vertical="center" indent="1"/>
    </xf>
    <xf numFmtId="4" fontId="34" fillId="31" borderId="9" applyNumberFormat="0" applyProtection="0">
      <alignment vertical="center"/>
    </xf>
    <xf numFmtId="0" fontId="34" fillId="32" borderId="9" applyNumberFormat="0" applyProtection="0">
      <alignment horizontal="left" vertical="center" indent="1"/>
    </xf>
    <xf numFmtId="0" fontId="34" fillId="33" borderId="9" applyNumberFormat="0" applyProtection="0">
      <alignment horizontal="left" vertical="center" wrapText="1" indent="1"/>
    </xf>
    <xf numFmtId="0" fontId="34" fillId="34" borderId="9" applyNumberFormat="0" applyProtection="0">
      <alignment horizontal="left" vertical="center" indent="1"/>
    </xf>
    <xf numFmtId="4" fontId="34" fillId="0" borderId="9" applyNumberFormat="0" applyProtection="0">
      <alignment horizontal="right" vertical="center"/>
    </xf>
  </cellStyleXfs>
  <cellXfs count="284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3" fontId="9" fillId="2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2" fillId="24" borderId="0" xfId="8" applyNumberFormat="1" applyFont="1" applyFill="1" applyBorder="1">
      <alignment horizontal="right" vertical="center"/>
    </xf>
    <xf numFmtId="3" fontId="32" fillId="24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>
      <alignment horizontal="right" vertical="center"/>
    </xf>
    <xf numFmtId="3" fontId="33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3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3" fillId="0" borderId="0" xfId="8" applyNumberFormat="1" applyFont="1" applyFill="1" applyBorder="1">
      <alignment horizontal="right" vertic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6" fillId="35" borderId="9" xfId="47" quotePrefix="1" applyNumberFormat="1" applyFont="1" applyFill="1" applyAlignment="1">
      <alignment horizontal="center" vertical="center" wrapText="1"/>
    </xf>
    <xf numFmtId="0" fontId="36" fillId="35" borderId="9" xfId="48" quotePrefix="1" applyNumberFormat="1" applyFont="1" applyFill="1" applyAlignment="1">
      <alignment horizontal="center" vertical="center"/>
    </xf>
    <xf numFmtId="0" fontId="36" fillId="36" borderId="9" xfId="49" quotePrefix="1" applyFont="1" applyFill="1" applyAlignment="1">
      <alignment horizontal="left" vertical="center" indent="2"/>
    </xf>
    <xf numFmtId="0" fontId="36" fillId="36" borderId="9" xfId="49" quotePrefix="1" applyFont="1" applyFill="1">
      <alignment horizontal="left" vertical="center" indent="1"/>
    </xf>
    <xf numFmtId="3" fontId="36" fillId="36" borderId="9" xfId="50" applyNumberFormat="1" applyFont="1" applyFill="1">
      <alignment vertical="center"/>
    </xf>
    <xf numFmtId="4" fontId="36" fillId="36" borderId="9" xfId="50" applyNumberFormat="1" applyFont="1" applyFill="1">
      <alignment vertical="center"/>
    </xf>
    <xf numFmtId="0" fontId="36" fillId="37" borderId="9" xfId="51" quotePrefix="1" applyFont="1" applyFill="1" applyAlignment="1">
      <alignment horizontal="left" vertical="center" indent="3"/>
    </xf>
    <xf numFmtId="0" fontId="36" fillId="37" borderId="9" xfId="51" quotePrefix="1" applyFont="1" applyFill="1">
      <alignment horizontal="left" vertical="center" indent="1"/>
    </xf>
    <xf numFmtId="3" fontId="36" fillId="37" borderId="9" xfId="50" applyNumberFormat="1" applyFont="1" applyFill="1">
      <alignment vertical="center"/>
    </xf>
    <xf numFmtId="4" fontId="36" fillId="37" borderId="9" xfId="50" applyNumberFormat="1" applyFont="1" applyFill="1">
      <alignment vertical="center"/>
    </xf>
    <xf numFmtId="0" fontId="36" fillId="38" borderId="9" xfId="52" quotePrefix="1" applyFont="1" applyFill="1" applyAlignment="1">
      <alignment horizontal="left" vertical="center" wrapText="1" indent="4"/>
    </xf>
    <xf numFmtId="0" fontId="36" fillId="38" borderId="9" xfId="52" quotePrefix="1" applyFont="1" applyFill="1">
      <alignment horizontal="left" vertical="center" wrapText="1" indent="1"/>
    </xf>
    <xf numFmtId="3" fontId="36" fillId="38" borderId="9" xfId="50" applyNumberFormat="1" applyFont="1" applyFill="1">
      <alignment vertical="center"/>
    </xf>
    <xf numFmtId="4" fontId="36" fillId="38" borderId="9" xfId="50" applyNumberFormat="1" applyFont="1" applyFill="1">
      <alignment vertical="center"/>
    </xf>
    <xf numFmtId="0" fontId="7" fillId="0" borderId="0" xfId="0" applyFont="1"/>
    <xf numFmtId="0" fontId="34" fillId="39" borderId="9" xfId="53" quotePrefix="1" applyFill="1" applyAlignment="1">
      <alignment horizontal="left" vertical="center" indent="8"/>
    </xf>
    <xf numFmtId="0" fontId="34" fillId="39" borderId="9" xfId="53" quotePrefix="1" applyFill="1">
      <alignment horizontal="left" vertical="center" indent="1"/>
    </xf>
    <xf numFmtId="3" fontId="34" fillId="2" borderId="9" xfId="54" applyNumberFormat="1" applyFill="1">
      <alignment horizontal="right" vertical="center"/>
    </xf>
    <xf numFmtId="4" fontId="34" fillId="2" borderId="9" xfId="54" applyNumberFormat="1" applyFill="1">
      <alignment horizontal="right" vertical="center"/>
    </xf>
    <xf numFmtId="0" fontId="0" fillId="2" borderId="0" xfId="0" applyFill="1"/>
    <xf numFmtId="0" fontId="36" fillId="38" borderId="9" xfId="53" quotePrefix="1" applyFont="1" applyFill="1">
      <alignment horizontal="left" vertical="center" indent="1"/>
    </xf>
    <xf numFmtId="0" fontId="36" fillId="36" borderId="9" xfId="53" quotePrefix="1" applyFont="1" applyFill="1" applyAlignment="1">
      <alignment horizontal="left" vertical="center" indent="5"/>
    </xf>
    <xf numFmtId="0" fontId="36" fillId="36" borderId="9" xfId="53" quotePrefix="1" applyFont="1" applyFill="1">
      <alignment horizontal="left" vertical="center" indent="1"/>
    </xf>
    <xf numFmtId="0" fontId="34" fillId="38" borderId="9" xfId="53" quotePrefix="1" applyFill="1">
      <alignment horizontal="left" vertical="center" indent="1"/>
    </xf>
    <xf numFmtId="3" fontId="34" fillId="24" borderId="9" xfId="54" applyNumberFormat="1" applyFill="1">
      <alignment horizontal="right" vertical="center"/>
    </xf>
    <xf numFmtId="4" fontId="34" fillId="24" borderId="9" xfId="54" applyNumberFormat="1" applyFill="1">
      <alignment horizontal="right" vertical="center"/>
    </xf>
    <xf numFmtId="0" fontId="34" fillId="38" borderId="9" xfId="53" quotePrefix="1" applyFill="1" applyAlignment="1">
      <alignment horizontal="left" vertical="center" indent="7"/>
    </xf>
    <xf numFmtId="4" fontId="21" fillId="2" borderId="0" xfId="8" applyNumberFormat="1" applyFont="1" applyFill="1" applyBorder="1">
      <alignment horizontal="right" vertical="center"/>
    </xf>
    <xf numFmtId="0" fontId="36" fillId="38" borderId="9" xfId="53" quotePrefix="1" applyFont="1" applyFill="1" applyAlignment="1">
      <alignment horizontal="center" vertical="center"/>
    </xf>
    <xf numFmtId="0" fontId="36" fillId="37" borderId="9" xfId="53" quotePrefix="1" applyFont="1" applyFill="1" applyAlignment="1">
      <alignment horizontal="center" vertical="center"/>
    </xf>
    <xf numFmtId="0" fontId="36" fillId="37" borderId="9" xfId="53" quotePrefix="1" applyFont="1" applyFill="1">
      <alignment horizontal="left" vertical="center" inden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5" fillId="35" borderId="10" xfId="46" quotePrefix="1" applyFont="1" applyFill="1" applyBorder="1" applyAlignment="1">
      <alignment horizontal="center" vertical="center"/>
    </xf>
    <xf numFmtId="0" fontId="35" fillId="35" borderId="11" xfId="46" quotePrefix="1" applyFont="1" applyFill="1" applyBorder="1" applyAlignment="1">
      <alignment horizontal="center" vertical="center"/>
    </xf>
    <xf numFmtId="0" fontId="36" fillId="35" borderId="10" xfId="46" quotePrefix="1" applyFont="1" applyFill="1" applyBorder="1" applyAlignment="1">
      <alignment horizontal="center" vertical="center"/>
    </xf>
    <xf numFmtId="0" fontId="36" fillId="35" borderId="11" xfId="46" quotePrefix="1" applyFont="1" applyFill="1" applyBorder="1" applyAlignment="1">
      <alignment horizontal="center" vertical="center"/>
    </xf>
  </cellXfs>
  <cellStyles count="55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 2" xfId="50" xr:uid="{64544E01-90F3-4858-853A-7B1C9B8B352B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chaText 2" xfId="46" xr:uid="{18BA9C72-6C8A-42A8-B95F-C898640B8612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formats 2" xfId="48" xr:uid="{30A926FF-41E4-4D4B-B88C-2AB73C5CDE02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 2" xfId="49" xr:uid="{7F31F1BD-4E4F-4E92-B0FD-3437E5FE48FF}"/>
    <cellStyle name="SAPBEXHLevel0X" xfId="4" xr:uid="{00000000-0005-0000-0000-00001B000000}"/>
    <cellStyle name="SAPBEXHLevel1" xfId="7" xr:uid="{00000000-0005-0000-0000-00001C000000}"/>
    <cellStyle name="SAPBEXHLevel1 2" xfId="51" xr:uid="{1733E4C6-C22B-4AEC-BD14-ED116708751A}"/>
    <cellStyle name="SAPBEXHLevel1X" xfId="33" xr:uid="{00000000-0005-0000-0000-00001D000000}"/>
    <cellStyle name="SAPBEXHLevel2" xfId="9" xr:uid="{00000000-0005-0000-0000-00001E000000}"/>
    <cellStyle name="SAPBEXHLevel2 2" xfId="52" xr:uid="{CBFE7952-5470-4658-854B-6003F15ECB9E}"/>
    <cellStyle name="SAPBEXHLevel2X" xfId="34" xr:uid="{00000000-0005-0000-0000-00001F000000}"/>
    <cellStyle name="SAPBEXHLevel3" xfId="10" xr:uid="{00000000-0005-0000-0000-000020000000}"/>
    <cellStyle name="SAPBEXHLevel3 2" xfId="53" xr:uid="{2AD77748-9F48-49D3-8315-2E0731DBDB6B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 2" xfId="54" xr:uid="{612B2250-9CF0-4CEA-8708-A88B41845E8E}"/>
    <cellStyle name="SAPBEXstdDataEmph" xfId="41" xr:uid="{00000000-0005-0000-0000-000029000000}"/>
    <cellStyle name="SAPBEXstdItem" xfId="42" xr:uid="{00000000-0005-0000-0000-00002A000000}"/>
    <cellStyle name="SAPBEXstdItem 2" xfId="47" xr:uid="{C7FC8D6C-39BE-4CD2-AE4F-22C577D5F2AD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zoomScale="90" zoomScaleNormal="90" workbookViewId="0">
      <selection activeCell="K16" sqref="K16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1" customWidth="1"/>
    <col min="7" max="8" width="23.5703125" style="32" customWidth="1"/>
    <col min="9" max="9" width="23.5703125" style="31" customWidth="1"/>
    <col min="10" max="11" width="10.5703125" style="31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75" t="s">
        <v>575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75" t="s">
        <v>0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75" t="s">
        <v>1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68" t="s">
        <v>2</v>
      </c>
      <c r="B7" s="268"/>
      <c r="C7" s="268"/>
      <c r="D7" s="268"/>
      <c r="E7" s="268"/>
      <c r="F7" s="8"/>
      <c r="G7" s="9"/>
      <c r="H7" s="9"/>
      <c r="I7" s="10"/>
      <c r="J7" s="11"/>
      <c r="K7" s="11"/>
    </row>
    <row r="8" spans="1:11" ht="38.25" x14ac:dyDescent="0.25">
      <c r="A8" s="269" t="s">
        <v>3</v>
      </c>
      <c r="B8" s="269"/>
      <c r="C8" s="269"/>
      <c r="D8" s="269"/>
      <c r="E8" s="269"/>
      <c r="F8" s="12" t="s">
        <v>552</v>
      </c>
      <c r="G8" s="13" t="s">
        <v>4</v>
      </c>
      <c r="H8" s="13" t="s">
        <v>5</v>
      </c>
      <c r="I8" s="12" t="s">
        <v>553</v>
      </c>
      <c r="J8" s="12" t="s">
        <v>6</v>
      </c>
      <c r="K8" s="12" t="s">
        <v>7</v>
      </c>
    </row>
    <row r="9" spans="1:11" x14ac:dyDescent="0.25">
      <c r="A9" s="273">
        <v>1</v>
      </c>
      <c r="B9" s="273"/>
      <c r="C9" s="273"/>
      <c r="D9" s="273"/>
      <c r="E9" s="274"/>
      <c r="F9" s="14">
        <v>2</v>
      </c>
      <c r="G9" s="14">
        <v>3</v>
      </c>
      <c r="H9" s="14">
        <v>4</v>
      </c>
      <c r="I9" s="14">
        <v>5</v>
      </c>
      <c r="J9" s="15" t="s">
        <v>8</v>
      </c>
      <c r="K9" s="15" t="s">
        <v>9</v>
      </c>
    </row>
    <row r="10" spans="1:11" x14ac:dyDescent="0.25">
      <c r="A10" s="254" t="s">
        <v>10</v>
      </c>
      <c r="B10" s="260"/>
      <c r="C10" s="260"/>
      <c r="D10" s="260"/>
      <c r="E10" s="261"/>
      <c r="F10" s="16">
        <f>+'A.1 PRIHODI EK'!C11</f>
        <v>1600397.75</v>
      </c>
      <c r="G10" s="17">
        <f>+'A.1 PRIHODI EK'!D10</f>
        <v>1647442</v>
      </c>
      <c r="H10" s="17">
        <f>+'A.1 PRIHODI EK'!E10</f>
        <v>1619521.3199999998</v>
      </c>
      <c r="I10" s="16">
        <f>+'A.1 PRIHODI EK'!F11</f>
        <v>1605389.3499999999</v>
      </c>
      <c r="J10" s="18">
        <f t="shared" ref="J10:J16" si="0">+I10/F10*100</f>
        <v>100.31189746423973</v>
      </c>
      <c r="K10" s="18">
        <f t="shared" ref="K10:K15" si="1">+I10/H10*100</f>
        <v>99.127398335206848</v>
      </c>
    </row>
    <row r="11" spans="1:11" x14ac:dyDescent="0.25">
      <c r="A11" s="262" t="s">
        <v>11</v>
      </c>
      <c r="B11" s="261"/>
      <c r="C11" s="261"/>
      <c r="D11" s="261"/>
      <c r="E11" s="261"/>
      <c r="F11" s="16">
        <f>+'A.1 PRIHODI EK'!C70</f>
        <v>0</v>
      </c>
      <c r="G11" s="17">
        <f>+'A.1 PRIHODI EK'!D70</f>
        <v>0</v>
      </c>
      <c r="H11" s="17">
        <f>+'A.1 PRIHODI EK'!E70</f>
        <v>0</v>
      </c>
      <c r="I11" s="16">
        <f>+'A.1 PRIHODI EK'!F70</f>
        <v>0</v>
      </c>
      <c r="J11" s="18">
        <f>IFERROR(+I11/F11*100,0)</f>
        <v>0</v>
      </c>
      <c r="K11" s="18">
        <f>IFERROR(+I11/H11*100,0)</f>
        <v>0</v>
      </c>
    </row>
    <row r="12" spans="1:11" x14ac:dyDescent="0.25">
      <c r="A12" s="263" t="s">
        <v>12</v>
      </c>
      <c r="B12" s="264"/>
      <c r="C12" s="264"/>
      <c r="D12" s="264"/>
      <c r="E12" s="265"/>
      <c r="F12" s="19">
        <f>F10+F11</f>
        <v>1600397.75</v>
      </c>
      <c r="G12" s="20">
        <f>G10+G11</f>
        <v>1647442</v>
      </c>
      <c r="H12" s="20">
        <f>H10+H11</f>
        <v>1619521.3199999998</v>
      </c>
      <c r="I12" s="19">
        <f>I10+I11</f>
        <v>1605389.3499999999</v>
      </c>
      <c r="J12" s="19">
        <f t="shared" si="0"/>
        <v>100.31189746423973</v>
      </c>
      <c r="K12" s="19">
        <f t="shared" si="1"/>
        <v>99.127398335206848</v>
      </c>
    </row>
    <row r="13" spans="1:11" x14ac:dyDescent="0.25">
      <c r="A13" s="266" t="s">
        <v>13</v>
      </c>
      <c r="B13" s="260"/>
      <c r="C13" s="260"/>
      <c r="D13" s="260"/>
      <c r="E13" s="260"/>
      <c r="F13" s="16">
        <f>+'A.1 RASHODI EK'!C10</f>
        <v>1514808.1400000001</v>
      </c>
      <c r="G13" s="17">
        <f>+'A.1 RASHODI EK'!D10</f>
        <v>1608228</v>
      </c>
      <c r="H13" s="17">
        <f>+'A.1 RASHODI EK'!E10</f>
        <v>1563237.08</v>
      </c>
      <c r="I13" s="16">
        <f>+'A.1 RASHODI EK'!F10</f>
        <v>1564273.27</v>
      </c>
      <c r="J13" s="18">
        <f t="shared" si="0"/>
        <v>103.26543861851705</v>
      </c>
      <c r="K13" s="18">
        <f t="shared" si="1"/>
        <v>100.06628489134866</v>
      </c>
    </row>
    <row r="14" spans="1:11" x14ac:dyDescent="0.25">
      <c r="A14" s="262" t="s">
        <v>14</v>
      </c>
      <c r="B14" s="261"/>
      <c r="C14" s="261"/>
      <c r="D14" s="261"/>
      <c r="E14" s="261"/>
      <c r="F14" s="16">
        <f>+'A.1 RASHODI EK'!C113</f>
        <v>27233.97</v>
      </c>
      <c r="G14" s="17">
        <f>+'A.1 RASHODI EK'!D113</f>
        <v>39214</v>
      </c>
      <c r="H14" s="17">
        <f>+'A.1 RASHODI EK'!E113</f>
        <v>40381.56</v>
      </c>
      <c r="I14" s="16">
        <f>+'A.1 RASHODI EK'!F113</f>
        <v>40381.83</v>
      </c>
      <c r="J14" s="18">
        <f t="shared" si="0"/>
        <v>148.277427051583</v>
      </c>
      <c r="K14" s="18">
        <f t="shared" si="1"/>
        <v>100.00066862201462</v>
      </c>
    </row>
    <row r="15" spans="1:11" x14ac:dyDescent="0.25">
      <c r="A15" s="21" t="s">
        <v>15</v>
      </c>
      <c r="B15" s="22"/>
      <c r="C15" s="22"/>
      <c r="D15" s="22"/>
      <c r="E15" s="22"/>
      <c r="F15" s="19">
        <f>F13+F14</f>
        <v>1542042.11</v>
      </c>
      <c r="G15" s="20">
        <f>G13+G14</f>
        <v>1647442</v>
      </c>
      <c r="H15" s="20">
        <f>H13+H14</f>
        <v>1603618.6400000001</v>
      </c>
      <c r="I15" s="19">
        <f>I13+I14</f>
        <v>1604655.1</v>
      </c>
      <c r="J15" s="19">
        <f t="shared" si="0"/>
        <v>104.06039430401806</v>
      </c>
      <c r="K15" s="19">
        <f t="shared" si="1"/>
        <v>100.06463257373962</v>
      </c>
    </row>
    <row r="16" spans="1:11" x14ac:dyDescent="0.25">
      <c r="A16" s="267" t="s">
        <v>16</v>
      </c>
      <c r="B16" s="264"/>
      <c r="C16" s="264"/>
      <c r="D16" s="264"/>
      <c r="E16" s="264"/>
      <c r="F16" s="23">
        <f>F12-F15</f>
        <v>58355.639999999898</v>
      </c>
      <c r="G16" s="24">
        <f>G12-G15</f>
        <v>0</v>
      </c>
      <c r="H16" s="24">
        <f>H12-H15</f>
        <v>15902.679999999702</v>
      </c>
      <c r="I16" s="23">
        <f>I12-I15</f>
        <v>734.24999999976717</v>
      </c>
      <c r="J16" s="19">
        <f t="shared" si="0"/>
        <v>1.2582331373621616</v>
      </c>
      <c r="K16" s="19">
        <f>+I16/H16*100</f>
        <v>4.6171462923216779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68" t="s">
        <v>17</v>
      </c>
      <c r="B18" s="268"/>
      <c r="C18" s="268"/>
      <c r="D18" s="268"/>
      <c r="E18" s="268"/>
      <c r="F18" s="26"/>
      <c r="G18" s="27"/>
      <c r="H18" s="27"/>
      <c r="I18" s="26"/>
      <c r="J18" s="28"/>
      <c r="K18" s="28"/>
    </row>
    <row r="19" spans="1:11" ht="38.25" x14ac:dyDescent="0.25">
      <c r="A19" s="269" t="s">
        <v>3</v>
      </c>
      <c r="B19" s="269"/>
      <c r="C19" s="269"/>
      <c r="D19" s="269"/>
      <c r="E19" s="269"/>
      <c r="F19" s="12" t="s">
        <v>552</v>
      </c>
      <c r="G19" s="29" t="s">
        <v>4</v>
      </c>
      <c r="H19" s="29" t="s">
        <v>5</v>
      </c>
      <c r="I19" s="12" t="s">
        <v>553</v>
      </c>
      <c r="J19" s="30" t="s">
        <v>6</v>
      </c>
      <c r="K19" s="30" t="s">
        <v>7</v>
      </c>
    </row>
    <row r="20" spans="1:11" x14ac:dyDescent="0.25">
      <c r="A20" s="270">
        <v>1</v>
      </c>
      <c r="B20" s="271"/>
      <c r="C20" s="271"/>
      <c r="D20" s="271"/>
      <c r="E20" s="271"/>
      <c r="F20" s="14">
        <v>2</v>
      </c>
      <c r="G20" s="14">
        <v>3</v>
      </c>
      <c r="H20" s="14">
        <v>4</v>
      </c>
      <c r="I20" s="14">
        <v>5</v>
      </c>
      <c r="J20" s="15" t="s">
        <v>8</v>
      </c>
      <c r="K20" s="15" t="s">
        <v>9</v>
      </c>
    </row>
    <row r="21" spans="1:11" x14ac:dyDescent="0.25">
      <c r="A21" s="254" t="s">
        <v>18</v>
      </c>
      <c r="B21" s="272"/>
      <c r="C21" s="272"/>
      <c r="D21" s="272"/>
      <c r="E21" s="272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>
        <f t="shared" ref="J21:J22" si="2">IFERROR(+I21/F21*100,0)</f>
        <v>0</v>
      </c>
      <c r="K21" s="18">
        <f t="shared" ref="K21:K22" si="3">IFERROR(+I21/H21*100,0)</f>
        <v>0</v>
      </c>
    </row>
    <row r="22" spans="1:11" ht="27" customHeight="1" x14ac:dyDescent="0.25">
      <c r="A22" s="254" t="s">
        <v>19</v>
      </c>
      <c r="B22" s="255"/>
      <c r="C22" s="255"/>
      <c r="D22" s="255"/>
      <c r="E22" s="255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>
        <f t="shared" si="2"/>
        <v>0</v>
      </c>
      <c r="K22" s="18">
        <f t="shared" si="3"/>
        <v>0</v>
      </c>
    </row>
    <row r="23" spans="1:11" x14ac:dyDescent="0.25">
      <c r="A23" s="256" t="s">
        <v>20</v>
      </c>
      <c r="B23" s="257"/>
      <c r="C23" s="257"/>
      <c r="D23" s="257"/>
      <c r="E23" s="258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>
        <f>IFERROR(+I23/F23*100,0)</f>
        <v>0</v>
      </c>
      <c r="K23" s="19">
        <f>IFERROR(+I23/H23*100,0)</f>
        <v>0</v>
      </c>
    </row>
    <row r="24" spans="1:11" x14ac:dyDescent="0.25">
      <c r="A24" s="254" t="s">
        <v>21</v>
      </c>
      <c r="B24" s="255"/>
      <c r="C24" s="255"/>
      <c r="D24" s="255"/>
      <c r="E24" s="255"/>
      <c r="F24" s="216">
        <v>110733.45</v>
      </c>
      <c r="G24" s="217">
        <v>70034</v>
      </c>
      <c r="H24" s="217">
        <v>169089.05</v>
      </c>
      <c r="I24" s="16">
        <f>-+F25</f>
        <v>169089.05</v>
      </c>
      <c r="J24" s="18">
        <f t="shared" ref="J24:J27" si="4">+I24/F24*100</f>
        <v>152.69916181605467</v>
      </c>
      <c r="K24" s="18">
        <f t="shared" ref="K24:K27" si="5">+I24/H24*100</f>
        <v>100</v>
      </c>
    </row>
    <row r="25" spans="1:11" x14ac:dyDescent="0.25">
      <c r="A25" s="254" t="s">
        <v>22</v>
      </c>
      <c r="B25" s="255"/>
      <c r="C25" s="255"/>
      <c r="D25" s="255"/>
      <c r="E25" s="255"/>
      <c r="F25" s="216">
        <v>-169089.05</v>
      </c>
      <c r="G25" s="217">
        <v>-70034</v>
      </c>
      <c r="H25" s="217">
        <v>-184991.46</v>
      </c>
      <c r="I25" s="216">
        <v>-169823.3</v>
      </c>
      <c r="J25" s="18">
        <f t="shared" si="4"/>
        <v>100.43423864525822</v>
      </c>
      <c r="K25" s="18">
        <f t="shared" si="5"/>
        <v>91.800616093305067</v>
      </c>
    </row>
    <row r="26" spans="1:11" x14ac:dyDescent="0.25">
      <c r="A26" s="256" t="s">
        <v>23</v>
      </c>
      <c r="B26" s="257"/>
      <c r="C26" s="257"/>
      <c r="D26" s="257"/>
      <c r="E26" s="258"/>
      <c r="F26" s="19">
        <f>+F23+F24+F25</f>
        <v>-58355.599999999991</v>
      </c>
      <c r="G26" s="24">
        <f>+G23+G24+G25</f>
        <v>0</v>
      </c>
      <c r="H26" s="24">
        <f>+H23+H24+H25</f>
        <v>-15902.410000000003</v>
      </c>
      <c r="I26" s="19">
        <f>+I23+I24+I25</f>
        <v>-734.25</v>
      </c>
      <c r="J26" s="19">
        <f t="shared" si="4"/>
        <v>1.2582339998217826</v>
      </c>
      <c r="K26" s="19">
        <f t="shared" si="5"/>
        <v>4.6172246848119238</v>
      </c>
    </row>
    <row r="27" spans="1:11" x14ac:dyDescent="0.25">
      <c r="A27" s="259" t="s">
        <v>24</v>
      </c>
      <c r="B27" s="259"/>
      <c r="C27" s="259"/>
      <c r="D27" s="259"/>
      <c r="E27" s="259"/>
      <c r="F27" s="23">
        <f>+F16+F26</f>
        <v>3.9999999906285666E-2</v>
      </c>
      <c r="G27" s="24">
        <f>+G16+G26</f>
        <v>0</v>
      </c>
      <c r="H27" s="24">
        <f>+H16+H26</f>
        <v>0.26999999969848432</v>
      </c>
      <c r="I27" s="23">
        <f>+I16+I26</f>
        <v>-2.3283064365386963E-10</v>
      </c>
      <c r="J27" s="19">
        <f t="shared" si="4"/>
        <v>-5.8207661049839712E-7</v>
      </c>
      <c r="K27" s="19">
        <f t="shared" si="5"/>
        <v>-8.6233571819954583E-8</v>
      </c>
    </row>
    <row r="29" spans="1:11" ht="23.25" customHeight="1" x14ac:dyDescent="0.25">
      <c r="A29" s="252" t="s">
        <v>554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2"/>
    </row>
    <row r="30" spans="1:11" ht="20.25" customHeight="1" x14ac:dyDescent="0.25">
      <c r="A30" s="252" t="s">
        <v>555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</row>
    <row r="31" spans="1:11" ht="38.25" customHeight="1" x14ac:dyDescent="0.25">
      <c r="A31" s="252" t="s">
        <v>556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spans="1:11" x14ac:dyDescent="0.25">
      <c r="A32" s="252"/>
      <c r="B32" s="252"/>
      <c r="C32" s="252"/>
      <c r="D32" s="252"/>
      <c r="E32" s="252"/>
      <c r="F32" s="252"/>
      <c r="G32" s="252"/>
      <c r="H32" s="252"/>
      <c r="I32" s="252"/>
      <c r="J32" s="252"/>
      <c r="K32" s="252"/>
    </row>
    <row r="33" spans="1:11" ht="31.5" customHeight="1" x14ac:dyDescent="0.25">
      <c r="A33" s="253" t="s">
        <v>557</v>
      </c>
      <c r="B33" s="253"/>
      <c r="C33" s="253"/>
      <c r="D33" s="253"/>
      <c r="E33" s="253"/>
      <c r="F33" s="253"/>
      <c r="G33" s="253"/>
      <c r="H33" s="253"/>
      <c r="I33" s="253"/>
      <c r="J33" s="253"/>
      <c r="K33" s="253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66" activePane="bottomRight" state="frozen"/>
      <selection pane="topRight" activeCell="C1" sqref="C1"/>
      <selection pane="bottomLeft" activeCell="A10" sqref="A10"/>
      <selection pane="bottomRight" activeCell="H66" sqref="H66"/>
    </sheetView>
  </sheetViews>
  <sheetFormatPr defaultRowHeight="12.75" x14ac:dyDescent="0.2"/>
  <cols>
    <col min="1" max="1" width="15.85546875" style="33" customWidth="1"/>
    <col min="2" max="2" width="57.5703125" style="36" customWidth="1"/>
    <col min="3" max="3" width="20.140625" style="37" customWidth="1"/>
    <col min="4" max="5" width="17.5703125" style="38" bestFit="1" customWidth="1"/>
    <col min="6" max="6" width="16.42578125" style="37" bestFit="1" customWidth="1"/>
    <col min="7" max="8" width="13.42578125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5.85546875" style="33" customWidth="1"/>
    <col min="258" max="258" width="57.5703125" style="33" customWidth="1"/>
    <col min="259" max="259" width="20.140625" style="33" customWidth="1"/>
    <col min="260" max="261" width="17.5703125" style="33" bestFit="1" customWidth="1"/>
    <col min="262" max="262" width="16.42578125" style="33" bestFit="1" customWidth="1"/>
    <col min="263" max="263" width="15.5703125" style="33" bestFit="1" customWidth="1"/>
    <col min="264" max="264" width="11.8554687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5.85546875" style="33" customWidth="1"/>
    <col min="514" max="514" width="57.5703125" style="33" customWidth="1"/>
    <col min="515" max="515" width="20.140625" style="33" customWidth="1"/>
    <col min="516" max="517" width="17.5703125" style="33" bestFit="1" customWidth="1"/>
    <col min="518" max="518" width="16.42578125" style="33" bestFit="1" customWidth="1"/>
    <col min="519" max="519" width="15.5703125" style="33" bestFit="1" customWidth="1"/>
    <col min="520" max="520" width="11.8554687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5.85546875" style="33" customWidth="1"/>
    <col min="770" max="770" width="57.5703125" style="33" customWidth="1"/>
    <col min="771" max="771" width="20.140625" style="33" customWidth="1"/>
    <col min="772" max="773" width="17.5703125" style="33" bestFit="1" customWidth="1"/>
    <col min="774" max="774" width="16.42578125" style="33" bestFit="1" customWidth="1"/>
    <col min="775" max="775" width="15.5703125" style="33" bestFit="1" customWidth="1"/>
    <col min="776" max="776" width="11.8554687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5.85546875" style="33" customWidth="1"/>
    <col min="1026" max="1026" width="57.5703125" style="33" customWidth="1"/>
    <col min="1027" max="1027" width="20.140625" style="33" customWidth="1"/>
    <col min="1028" max="1029" width="17.5703125" style="33" bestFit="1" customWidth="1"/>
    <col min="1030" max="1030" width="16.42578125" style="33" bestFit="1" customWidth="1"/>
    <col min="1031" max="1031" width="15.5703125" style="33" bestFit="1" customWidth="1"/>
    <col min="1032" max="1032" width="11.8554687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5.85546875" style="33" customWidth="1"/>
    <col min="1282" max="1282" width="57.5703125" style="33" customWidth="1"/>
    <col min="1283" max="1283" width="20.140625" style="33" customWidth="1"/>
    <col min="1284" max="1285" width="17.5703125" style="33" bestFit="1" customWidth="1"/>
    <col min="1286" max="1286" width="16.42578125" style="33" bestFit="1" customWidth="1"/>
    <col min="1287" max="1287" width="15.5703125" style="33" bestFit="1" customWidth="1"/>
    <col min="1288" max="1288" width="11.8554687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5.85546875" style="33" customWidth="1"/>
    <col min="1538" max="1538" width="57.5703125" style="33" customWidth="1"/>
    <col min="1539" max="1539" width="20.140625" style="33" customWidth="1"/>
    <col min="1540" max="1541" width="17.5703125" style="33" bestFit="1" customWidth="1"/>
    <col min="1542" max="1542" width="16.42578125" style="33" bestFit="1" customWidth="1"/>
    <col min="1543" max="1543" width="15.5703125" style="33" bestFit="1" customWidth="1"/>
    <col min="1544" max="1544" width="11.8554687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5.85546875" style="33" customWidth="1"/>
    <col min="1794" max="1794" width="57.5703125" style="33" customWidth="1"/>
    <col min="1795" max="1795" width="20.140625" style="33" customWidth="1"/>
    <col min="1796" max="1797" width="17.5703125" style="33" bestFit="1" customWidth="1"/>
    <col min="1798" max="1798" width="16.42578125" style="33" bestFit="1" customWidth="1"/>
    <col min="1799" max="1799" width="15.5703125" style="33" bestFit="1" customWidth="1"/>
    <col min="1800" max="1800" width="11.8554687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5.85546875" style="33" customWidth="1"/>
    <col min="2050" max="2050" width="57.5703125" style="33" customWidth="1"/>
    <col min="2051" max="2051" width="20.140625" style="33" customWidth="1"/>
    <col min="2052" max="2053" width="17.5703125" style="33" bestFit="1" customWidth="1"/>
    <col min="2054" max="2054" width="16.42578125" style="33" bestFit="1" customWidth="1"/>
    <col min="2055" max="2055" width="15.5703125" style="33" bestFit="1" customWidth="1"/>
    <col min="2056" max="2056" width="11.8554687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5.85546875" style="33" customWidth="1"/>
    <col min="2306" max="2306" width="57.5703125" style="33" customWidth="1"/>
    <col min="2307" max="2307" width="20.140625" style="33" customWidth="1"/>
    <col min="2308" max="2309" width="17.5703125" style="33" bestFit="1" customWidth="1"/>
    <col min="2310" max="2310" width="16.42578125" style="33" bestFit="1" customWidth="1"/>
    <col min="2311" max="2311" width="15.5703125" style="33" bestFit="1" customWidth="1"/>
    <col min="2312" max="2312" width="11.8554687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5.85546875" style="33" customWidth="1"/>
    <col min="2562" max="2562" width="57.5703125" style="33" customWidth="1"/>
    <col min="2563" max="2563" width="20.140625" style="33" customWidth="1"/>
    <col min="2564" max="2565" width="17.5703125" style="33" bestFit="1" customWidth="1"/>
    <col min="2566" max="2566" width="16.42578125" style="33" bestFit="1" customWidth="1"/>
    <col min="2567" max="2567" width="15.5703125" style="33" bestFit="1" customWidth="1"/>
    <col min="2568" max="2568" width="11.8554687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5.85546875" style="33" customWidth="1"/>
    <col min="2818" max="2818" width="57.5703125" style="33" customWidth="1"/>
    <col min="2819" max="2819" width="20.140625" style="33" customWidth="1"/>
    <col min="2820" max="2821" width="17.5703125" style="33" bestFit="1" customWidth="1"/>
    <col min="2822" max="2822" width="16.42578125" style="33" bestFit="1" customWidth="1"/>
    <col min="2823" max="2823" width="15.5703125" style="33" bestFit="1" customWidth="1"/>
    <col min="2824" max="2824" width="11.8554687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5.85546875" style="33" customWidth="1"/>
    <col min="3074" max="3074" width="57.5703125" style="33" customWidth="1"/>
    <col min="3075" max="3075" width="20.140625" style="33" customWidth="1"/>
    <col min="3076" max="3077" width="17.5703125" style="33" bestFit="1" customWidth="1"/>
    <col min="3078" max="3078" width="16.42578125" style="33" bestFit="1" customWidth="1"/>
    <col min="3079" max="3079" width="15.5703125" style="33" bestFit="1" customWidth="1"/>
    <col min="3080" max="3080" width="11.8554687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5.85546875" style="33" customWidth="1"/>
    <col min="3330" max="3330" width="57.5703125" style="33" customWidth="1"/>
    <col min="3331" max="3331" width="20.140625" style="33" customWidth="1"/>
    <col min="3332" max="3333" width="17.5703125" style="33" bestFit="1" customWidth="1"/>
    <col min="3334" max="3334" width="16.42578125" style="33" bestFit="1" customWidth="1"/>
    <col min="3335" max="3335" width="15.5703125" style="33" bestFit="1" customWidth="1"/>
    <col min="3336" max="3336" width="11.8554687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5.85546875" style="33" customWidth="1"/>
    <col min="3586" max="3586" width="57.5703125" style="33" customWidth="1"/>
    <col min="3587" max="3587" width="20.140625" style="33" customWidth="1"/>
    <col min="3588" max="3589" width="17.5703125" style="33" bestFit="1" customWidth="1"/>
    <col min="3590" max="3590" width="16.42578125" style="33" bestFit="1" customWidth="1"/>
    <col min="3591" max="3591" width="15.5703125" style="33" bestFit="1" customWidth="1"/>
    <col min="3592" max="3592" width="11.8554687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5.85546875" style="33" customWidth="1"/>
    <col min="3842" max="3842" width="57.5703125" style="33" customWidth="1"/>
    <col min="3843" max="3843" width="20.140625" style="33" customWidth="1"/>
    <col min="3844" max="3845" width="17.5703125" style="33" bestFit="1" customWidth="1"/>
    <col min="3846" max="3846" width="16.42578125" style="33" bestFit="1" customWidth="1"/>
    <col min="3847" max="3847" width="15.5703125" style="33" bestFit="1" customWidth="1"/>
    <col min="3848" max="3848" width="11.8554687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5.85546875" style="33" customWidth="1"/>
    <col min="4098" max="4098" width="57.5703125" style="33" customWidth="1"/>
    <col min="4099" max="4099" width="20.140625" style="33" customWidth="1"/>
    <col min="4100" max="4101" width="17.5703125" style="33" bestFit="1" customWidth="1"/>
    <col min="4102" max="4102" width="16.42578125" style="33" bestFit="1" customWidth="1"/>
    <col min="4103" max="4103" width="15.5703125" style="33" bestFit="1" customWidth="1"/>
    <col min="4104" max="4104" width="11.8554687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5.85546875" style="33" customWidth="1"/>
    <col min="4354" max="4354" width="57.5703125" style="33" customWidth="1"/>
    <col min="4355" max="4355" width="20.140625" style="33" customWidth="1"/>
    <col min="4356" max="4357" width="17.5703125" style="33" bestFit="1" customWidth="1"/>
    <col min="4358" max="4358" width="16.42578125" style="33" bestFit="1" customWidth="1"/>
    <col min="4359" max="4359" width="15.5703125" style="33" bestFit="1" customWidth="1"/>
    <col min="4360" max="4360" width="11.8554687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5.85546875" style="33" customWidth="1"/>
    <col min="4610" max="4610" width="57.5703125" style="33" customWidth="1"/>
    <col min="4611" max="4611" width="20.140625" style="33" customWidth="1"/>
    <col min="4612" max="4613" width="17.5703125" style="33" bestFit="1" customWidth="1"/>
    <col min="4614" max="4614" width="16.42578125" style="33" bestFit="1" customWidth="1"/>
    <col min="4615" max="4615" width="15.5703125" style="33" bestFit="1" customWidth="1"/>
    <col min="4616" max="4616" width="11.8554687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5.85546875" style="33" customWidth="1"/>
    <col min="4866" max="4866" width="57.5703125" style="33" customWidth="1"/>
    <col min="4867" max="4867" width="20.140625" style="33" customWidth="1"/>
    <col min="4868" max="4869" width="17.5703125" style="33" bestFit="1" customWidth="1"/>
    <col min="4870" max="4870" width="16.42578125" style="33" bestFit="1" customWidth="1"/>
    <col min="4871" max="4871" width="15.5703125" style="33" bestFit="1" customWidth="1"/>
    <col min="4872" max="4872" width="11.8554687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5.85546875" style="33" customWidth="1"/>
    <col min="5122" max="5122" width="57.5703125" style="33" customWidth="1"/>
    <col min="5123" max="5123" width="20.140625" style="33" customWidth="1"/>
    <col min="5124" max="5125" width="17.5703125" style="33" bestFit="1" customWidth="1"/>
    <col min="5126" max="5126" width="16.42578125" style="33" bestFit="1" customWidth="1"/>
    <col min="5127" max="5127" width="15.5703125" style="33" bestFit="1" customWidth="1"/>
    <col min="5128" max="5128" width="11.8554687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5.85546875" style="33" customWidth="1"/>
    <col min="5378" max="5378" width="57.5703125" style="33" customWidth="1"/>
    <col min="5379" max="5379" width="20.140625" style="33" customWidth="1"/>
    <col min="5380" max="5381" width="17.5703125" style="33" bestFit="1" customWidth="1"/>
    <col min="5382" max="5382" width="16.42578125" style="33" bestFit="1" customWidth="1"/>
    <col min="5383" max="5383" width="15.5703125" style="33" bestFit="1" customWidth="1"/>
    <col min="5384" max="5384" width="11.8554687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5.85546875" style="33" customWidth="1"/>
    <col min="5634" max="5634" width="57.5703125" style="33" customWidth="1"/>
    <col min="5635" max="5635" width="20.140625" style="33" customWidth="1"/>
    <col min="5636" max="5637" width="17.5703125" style="33" bestFit="1" customWidth="1"/>
    <col min="5638" max="5638" width="16.42578125" style="33" bestFit="1" customWidth="1"/>
    <col min="5639" max="5639" width="15.5703125" style="33" bestFit="1" customWidth="1"/>
    <col min="5640" max="5640" width="11.8554687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5.85546875" style="33" customWidth="1"/>
    <col min="5890" max="5890" width="57.5703125" style="33" customWidth="1"/>
    <col min="5891" max="5891" width="20.140625" style="33" customWidth="1"/>
    <col min="5892" max="5893" width="17.5703125" style="33" bestFit="1" customWidth="1"/>
    <col min="5894" max="5894" width="16.42578125" style="33" bestFit="1" customWidth="1"/>
    <col min="5895" max="5895" width="15.5703125" style="33" bestFit="1" customWidth="1"/>
    <col min="5896" max="5896" width="11.8554687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5.85546875" style="33" customWidth="1"/>
    <col min="6146" max="6146" width="57.5703125" style="33" customWidth="1"/>
    <col min="6147" max="6147" width="20.140625" style="33" customWidth="1"/>
    <col min="6148" max="6149" width="17.5703125" style="33" bestFit="1" customWidth="1"/>
    <col min="6150" max="6150" width="16.42578125" style="33" bestFit="1" customWidth="1"/>
    <col min="6151" max="6151" width="15.5703125" style="33" bestFit="1" customWidth="1"/>
    <col min="6152" max="6152" width="11.8554687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5.85546875" style="33" customWidth="1"/>
    <col min="6402" max="6402" width="57.5703125" style="33" customWidth="1"/>
    <col min="6403" max="6403" width="20.140625" style="33" customWidth="1"/>
    <col min="6404" max="6405" width="17.5703125" style="33" bestFit="1" customWidth="1"/>
    <col min="6406" max="6406" width="16.42578125" style="33" bestFit="1" customWidth="1"/>
    <col min="6407" max="6407" width="15.5703125" style="33" bestFit="1" customWidth="1"/>
    <col min="6408" max="6408" width="11.8554687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5.85546875" style="33" customWidth="1"/>
    <col min="6658" max="6658" width="57.5703125" style="33" customWidth="1"/>
    <col min="6659" max="6659" width="20.140625" style="33" customWidth="1"/>
    <col min="6660" max="6661" width="17.5703125" style="33" bestFit="1" customWidth="1"/>
    <col min="6662" max="6662" width="16.42578125" style="33" bestFit="1" customWidth="1"/>
    <col min="6663" max="6663" width="15.5703125" style="33" bestFit="1" customWidth="1"/>
    <col min="6664" max="6664" width="11.8554687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5.85546875" style="33" customWidth="1"/>
    <col min="6914" max="6914" width="57.5703125" style="33" customWidth="1"/>
    <col min="6915" max="6915" width="20.140625" style="33" customWidth="1"/>
    <col min="6916" max="6917" width="17.5703125" style="33" bestFit="1" customWidth="1"/>
    <col min="6918" max="6918" width="16.42578125" style="33" bestFit="1" customWidth="1"/>
    <col min="6919" max="6919" width="15.5703125" style="33" bestFit="1" customWidth="1"/>
    <col min="6920" max="6920" width="11.8554687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5.85546875" style="33" customWidth="1"/>
    <col min="7170" max="7170" width="57.5703125" style="33" customWidth="1"/>
    <col min="7171" max="7171" width="20.140625" style="33" customWidth="1"/>
    <col min="7172" max="7173" width="17.5703125" style="33" bestFit="1" customWidth="1"/>
    <col min="7174" max="7174" width="16.42578125" style="33" bestFit="1" customWidth="1"/>
    <col min="7175" max="7175" width="15.5703125" style="33" bestFit="1" customWidth="1"/>
    <col min="7176" max="7176" width="11.8554687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5.85546875" style="33" customWidth="1"/>
    <col min="7426" max="7426" width="57.5703125" style="33" customWidth="1"/>
    <col min="7427" max="7427" width="20.140625" style="33" customWidth="1"/>
    <col min="7428" max="7429" width="17.5703125" style="33" bestFit="1" customWidth="1"/>
    <col min="7430" max="7430" width="16.42578125" style="33" bestFit="1" customWidth="1"/>
    <col min="7431" max="7431" width="15.5703125" style="33" bestFit="1" customWidth="1"/>
    <col min="7432" max="7432" width="11.8554687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5.85546875" style="33" customWidth="1"/>
    <col min="7682" max="7682" width="57.5703125" style="33" customWidth="1"/>
    <col min="7683" max="7683" width="20.140625" style="33" customWidth="1"/>
    <col min="7684" max="7685" width="17.5703125" style="33" bestFit="1" customWidth="1"/>
    <col min="7686" max="7686" width="16.42578125" style="33" bestFit="1" customWidth="1"/>
    <col min="7687" max="7687" width="15.5703125" style="33" bestFit="1" customWidth="1"/>
    <col min="7688" max="7688" width="11.8554687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5.85546875" style="33" customWidth="1"/>
    <col min="7938" max="7938" width="57.5703125" style="33" customWidth="1"/>
    <col min="7939" max="7939" width="20.140625" style="33" customWidth="1"/>
    <col min="7940" max="7941" width="17.5703125" style="33" bestFit="1" customWidth="1"/>
    <col min="7942" max="7942" width="16.42578125" style="33" bestFit="1" customWidth="1"/>
    <col min="7943" max="7943" width="15.5703125" style="33" bestFit="1" customWidth="1"/>
    <col min="7944" max="7944" width="11.8554687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5.85546875" style="33" customWidth="1"/>
    <col min="8194" max="8194" width="57.5703125" style="33" customWidth="1"/>
    <col min="8195" max="8195" width="20.140625" style="33" customWidth="1"/>
    <col min="8196" max="8197" width="17.5703125" style="33" bestFit="1" customWidth="1"/>
    <col min="8198" max="8198" width="16.42578125" style="33" bestFit="1" customWidth="1"/>
    <col min="8199" max="8199" width="15.5703125" style="33" bestFit="1" customWidth="1"/>
    <col min="8200" max="8200" width="11.8554687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5.85546875" style="33" customWidth="1"/>
    <col min="8450" max="8450" width="57.5703125" style="33" customWidth="1"/>
    <col min="8451" max="8451" width="20.140625" style="33" customWidth="1"/>
    <col min="8452" max="8453" width="17.5703125" style="33" bestFit="1" customWidth="1"/>
    <col min="8454" max="8454" width="16.42578125" style="33" bestFit="1" customWidth="1"/>
    <col min="8455" max="8455" width="15.5703125" style="33" bestFit="1" customWidth="1"/>
    <col min="8456" max="8456" width="11.8554687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5.85546875" style="33" customWidth="1"/>
    <col min="8706" max="8706" width="57.5703125" style="33" customWidth="1"/>
    <col min="8707" max="8707" width="20.140625" style="33" customWidth="1"/>
    <col min="8708" max="8709" width="17.5703125" style="33" bestFit="1" customWidth="1"/>
    <col min="8710" max="8710" width="16.42578125" style="33" bestFit="1" customWidth="1"/>
    <col min="8711" max="8711" width="15.5703125" style="33" bestFit="1" customWidth="1"/>
    <col min="8712" max="8712" width="11.8554687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5.85546875" style="33" customWidth="1"/>
    <col min="8962" max="8962" width="57.5703125" style="33" customWidth="1"/>
    <col min="8963" max="8963" width="20.140625" style="33" customWidth="1"/>
    <col min="8964" max="8965" width="17.5703125" style="33" bestFit="1" customWidth="1"/>
    <col min="8966" max="8966" width="16.42578125" style="33" bestFit="1" customWidth="1"/>
    <col min="8967" max="8967" width="15.5703125" style="33" bestFit="1" customWidth="1"/>
    <col min="8968" max="8968" width="11.8554687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5.85546875" style="33" customWidth="1"/>
    <col min="9218" max="9218" width="57.5703125" style="33" customWidth="1"/>
    <col min="9219" max="9219" width="20.140625" style="33" customWidth="1"/>
    <col min="9220" max="9221" width="17.5703125" style="33" bestFit="1" customWidth="1"/>
    <col min="9222" max="9222" width="16.42578125" style="33" bestFit="1" customWidth="1"/>
    <col min="9223" max="9223" width="15.5703125" style="33" bestFit="1" customWidth="1"/>
    <col min="9224" max="9224" width="11.8554687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5.85546875" style="33" customWidth="1"/>
    <col min="9474" max="9474" width="57.5703125" style="33" customWidth="1"/>
    <col min="9475" max="9475" width="20.140625" style="33" customWidth="1"/>
    <col min="9476" max="9477" width="17.5703125" style="33" bestFit="1" customWidth="1"/>
    <col min="9478" max="9478" width="16.42578125" style="33" bestFit="1" customWidth="1"/>
    <col min="9479" max="9479" width="15.5703125" style="33" bestFit="1" customWidth="1"/>
    <col min="9480" max="9480" width="11.8554687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5.85546875" style="33" customWidth="1"/>
    <col min="9730" max="9730" width="57.5703125" style="33" customWidth="1"/>
    <col min="9731" max="9731" width="20.140625" style="33" customWidth="1"/>
    <col min="9732" max="9733" width="17.5703125" style="33" bestFit="1" customWidth="1"/>
    <col min="9734" max="9734" width="16.42578125" style="33" bestFit="1" customWidth="1"/>
    <col min="9735" max="9735" width="15.5703125" style="33" bestFit="1" customWidth="1"/>
    <col min="9736" max="9736" width="11.8554687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5.85546875" style="33" customWidth="1"/>
    <col min="9986" max="9986" width="57.5703125" style="33" customWidth="1"/>
    <col min="9987" max="9987" width="20.140625" style="33" customWidth="1"/>
    <col min="9988" max="9989" width="17.5703125" style="33" bestFit="1" customWidth="1"/>
    <col min="9990" max="9990" width="16.42578125" style="33" bestFit="1" customWidth="1"/>
    <col min="9991" max="9991" width="15.5703125" style="33" bestFit="1" customWidth="1"/>
    <col min="9992" max="9992" width="11.8554687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5.85546875" style="33" customWidth="1"/>
    <col min="10242" max="10242" width="57.5703125" style="33" customWidth="1"/>
    <col min="10243" max="10243" width="20.140625" style="33" customWidth="1"/>
    <col min="10244" max="10245" width="17.5703125" style="33" bestFit="1" customWidth="1"/>
    <col min="10246" max="10246" width="16.42578125" style="33" bestFit="1" customWidth="1"/>
    <col min="10247" max="10247" width="15.5703125" style="33" bestFit="1" customWidth="1"/>
    <col min="10248" max="10248" width="11.8554687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5.85546875" style="33" customWidth="1"/>
    <col min="10498" max="10498" width="57.5703125" style="33" customWidth="1"/>
    <col min="10499" max="10499" width="20.140625" style="33" customWidth="1"/>
    <col min="10500" max="10501" width="17.5703125" style="33" bestFit="1" customWidth="1"/>
    <col min="10502" max="10502" width="16.42578125" style="33" bestFit="1" customWidth="1"/>
    <col min="10503" max="10503" width="15.5703125" style="33" bestFit="1" customWidth="1"/>
    <col min="10504" max="10504" width="11.8554687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5.85546875" style="33" customWidth="1"/>
    <col min="10754" max="10754" width="57.5703125" style="33" customWidth="1"/>
    <col min="10755" max="10755" width="20.140625" style="33" customWidth="1"/>
    <col min="10756" max="10757" width="17.5703125" style="33" bestFit="1" customWidth="1"/>
    <col min="10758" max="10758" width="16.42578125" style="33" bestFit="1" customWidth="1"/>
    <col min="10759" max="10759" width="15.5703125" style="33" bestFit="1" customWidth="1"/>
    <col min="10760" max="10760" width="11.8554687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5.85546875" style="33" customWidth="1"/>
    <col min="11010" max="11010" width="57.5703125" style="33" customWidth="1"/>
    <col min="11011" max="11011" width="20.140625" style="33" customWidth="1"/>
    <col min="11012" max="11013" width="17.5703125" style="33" bestFit="1" customWidth="1"/>
    <col min="11014" max="11014" width="16.42578125" style="33" bestFit="1" customWidth="1"/>
    <col min="11015" max="11015" width="15.5703125" style="33" bestFit="1" customWidth="1"/>
    <col min="11016" max="11016" width="11.8554687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5.85546875" style="33" customWidth="1"/>
    <col min="11266" max="11266" width="57.5703125" style="33" customWidth="1"/>
    <col min="11267" max="11267" width="20.140625" style="33" customWidth="1"/>
    <col min="11268" max="11269" width="17.5703125" style="33" bestFit="1" customWidth="1"/>
    <col min="11270" max="11270" width="16.42578125" style="33" bestFit="1" customWidth="1"/>
    <col min="11271" max="11271" width="15.5703125" style="33" bestFit="1" customWidth="1"/>
    <col min="11272" max="11272" width="11.8554687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5.85546875" style="33" customWidth="1"/>
    <col min="11522" max="11522" width="57.5703125" style="33" customWidth="1"/>
    <col min="11523" max="11523" width="20.140625" style="33" customWidth="1"/>
    <col min="11524" max="11525" width="17.5703125" style="33" bestFit="1" customWidth="1"/>
    <col min="11526" max="11526" width="16.42578125" style="33" bestFit="1" customWidth="1"/>
    <col min="11527" max="11527" width="15.5703125" style="33" bestFit="1" customWidth="1"/>
    <col min="11528" max="11528" width="11.8554687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5.85546875" style="33" customWidth="1"/>
    <col min="11778" max="11778" width="57.5703125" style="33" customWidth="1"/>
    <col min="11779" max="11779" width="20.140625" style="33" customWidth="1"/>
    <col min="11780" max="11781" width="17.5703125" style="33" bestFit="1" customWidth="1"/>
    <col min="11782" max="11782" width="16.42578125" style="33" bestFit="1" customWidth="1"/>
    <col min="11783" max="11783" width="15.5703125" style="33" bestFit="1" customWidth="1"/>
    <col min="11784" max="11784" width="11.8554687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5.85546875" style="33" customWidth="1"/>
    <col min="12034" max="12034" width="57.5703125" style="33" customWidth="1"/>
    <col min="12035" max="12035" width="20.140625" style="33" customWidth="1"/>
    <col min="12036" max="12037" width="17.5703125" style="33" bestFit="1" customWidth="1"/>
    <col min="12038" max="12038" width="16.42578125" style="33" bestFit="1" customWidth="1"/>
    <col min="12039" max="12039" width="15.5703125" style="33" bestFit="1" customWidth="1"/>
    <col min="12040" max="12040" width="11.8554687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5.85546875" style="33" customWidth="1"/>
    <col min="12290" max="12290" width="57.5703125" style="33" customWidth="1"/>
    <col min="12291" max="12291" width="20.140625" style="33" customWidth="1"/>
    <col min="12292" max="12293" width="17.5703125" style="33" bestFit="1" customWidth="1"/>
    <col min="12294" max="12294" width="16.42578125" style="33" bestFit="1" customWidth="1"/>
    <col min="12295" max="12295" width="15.5703125" style="33" bestFit="1" customWidth="1"/>
    <col min="12296" max="12296" width="11.8554687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5.85546875" style="33" customWidth="1"/>
    <col min="12546" max="12546" width="57.5703125" style="33" customWidth="1"/>
    <col min="12547" max="12547" width="20.140625" style="33" customWidth="1"/>
    <col min="12548" max="12549" width="17.5703125" style="33" bestFit="1" customWidth="1"/>
    <col min="12550" max="12550" width="16.42578125" style="33" bestFit="1" customWidth="1"/>
    <col min="12551" max="12551" width="15.5703125" style="33" bestFit="1" customWidth="1"/>
    <col min="12552" max="12552" width="11.8554687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5.85546875" style="33" customWidth="1"/>
    <col min="12802" max="12802" width="57.5703125" style="33" customWidth="1"/>
    <col min="12803" max="12803" width="20.140625" style="33" customWidth="1"/>
    <col min="12804" max="12805" width="17.5703125" style="33" bestFit="1" customWidth="1"/>
    <col min="12806" max="12806" width="16.42578125" style="33" bestFit="1" customWidth="1"/>
    <col min="12807" max="12807" width="15.5703125" style="33" bestFit="1" customWidth="1"/>
    <col min="12808" max="12808" width="11.8554687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5.85546875" style="33" customWidth="1"/>
    <col min="13058" max="13058" width="57.5703125" style="33" customWidth="1"/>
    <col min="13059" max="13059" width="20.140625" style="33" customWidth="1"/>
    <col min="13060" max="13061" width="17.5703125" style="33" bestFit="1" customWidth="1"/>
    <col min="13062" max="13062" width="16.42578125" style="33" bestFit="1" customWidth="1"/>
    <col min="13063" max="13063" width="15.5703125" style="33" bestFit="1" customWidth="1"/>
    <col min="13064" max="13064" width="11.8554687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5.85546875" style="33" customWidth="1"/>
    <col min="13314" max="13314" width="57.5703125" style="33" customWidth="1"/>
    <col min="13315" max="13315" width="20.140625" style="33" customWidth="1"/>
    <col min="13316" max="13317" width="17.5703125" style="33" bestFit="1" customWidth="1"/>
    <col min="13318" max="13318" width="16.42578125" style="33" bestFit="1" customWidth="1"/>
    <col min="13319" max="13319" width="15.5703125" style="33" bestFit="1" customWidth="1"/>
    <col min="13320" max="13320" width="11.8554687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5.85546875" style="33" customWidth="1"/>
    <col min="13570" max="13570" width="57.5703125" style="33" customWidth="1"/>
    <col min="13571" max="13571" width="20.140625" style="33" customWidth="1"/>
    <col min="13572" max="13573" width="17.5703125" style="33" bestFit="1" customWidth="1"/>
    <col min="13574" max="13574" width="16.42578125" style="33" bestFit="1" customWidth="1"/>
    <col min="13575" max="13575" width="15.5703125" style="33" bestFit="1" customWidth="1"/>
    <col min="13576" max="13576" width="11.8554687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5.85546875" style="33" customWidth="1"/>
    <col min="13826" max="13826" width="57.5703125" style="33" customWidth="1"/>
    <col min="13827" max="13827" width="20.140625" style="33" customWidth="1"/>
    <col min="13828" max="13829" width="17.5703125" style="33" bestFit="1" customWidth="1"/>
    <col min="13830" max="13830" width="16.42578125" style="33" bestFit="1" customWidth="1"/>
    <col min="13831" max="13831" width="15.5703125" style="33" bestFit="1" customWidth="1"/>
    <col min="13832" max="13832" width="11.8554687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5.85546875" style="33" customWidth="1"/>
    <col min="14082" max="14082" width="57.5703125" style="33" customWidth="1"/>
    <col min="14083" max="14083" width="20.140625" style="33" customWidth="1"/>
    <col min="14084" max="14085" width="17.5703125" style="33" bestFit="1" customWidth="1"/>
    <col min="14086" max="14086" width="16.42578125" style="33" bestFit="1" customWidth="1"/>
    <col min="14087" max="14087" width="15.5703125" style="33" bestFit="1" customWidth="1"/>
    <col min="14088" max="14088" width="11.8554687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5.85546875" style="33" customWidth="1"/>
    <col min="14338" max="14338" width="57.5703125" style="33" customWidth="1"/>
    <col min="14339" max="14339" width="20.140625" style="33" customWidth="1"/>
    <col min="14340" max="14341" width="17.5703125" style="33" bestFit="1" customWidth="1"/>
    <col min="14342" max="14342" width="16.42578125" style="33" bestFit="1" customWidth="1"/>
    <col min="14343" max="14343" width="15.5703125" style="33" bestFit="1" customWidth="1"/>
    <col min="14344" max="14344" width="11.8554687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5.85546875" style="33" customWidth="1"/>
    <col min="14594" max="14594" width="57.5703125" style="33" customWidth="1"/>
    <col min="14595" max="14595" width="20.140625" style="33" customWidth="1"/>
    <col min="14596" max="14597" width="17.5703125" style="33" bestFit="1" customWidth="1"/>
    <col min="14598" max="14598" width="16.42578125" style="33" bestFit="1" customWidth="1"/>
    <col min="14599" max="14599" width="15.5703125" style="33" bestFit="1" customWidth="1"/>
    <col min="14600" max="14600" width="11.8554687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5.85546875" style="33" customWidth="1"/>
    <col min="14850" max="14850" width="57.5703125" style="33" customWidth="1"/>
    <col min="14851" max="14851" width="20.140625" style="33" customWidth="1"/>
    <col min="14852" max="14853" width="17.5703125" style="33" bestFit="1" customWidth="1"/>
    <col min="14854" max="14854" width="16.42578125" style="33" bestFit="1" customWidth="1"/>
    <col min="14855" max="14855" width="15.5703125" style="33" bestFit="1" customWidth="1"/>
    <col min="14856" max="14856" width="11.8554687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5.85546875" style="33" customWidth="1"/>
    <col min="15106" max="15106" width="57.5703125" style="33" customWidth="1"/>
    <col min="15107" max="15107" width="20.140625" style="33" customWidth="1"/>
    <col min="15108" max="15109" width="17.5703125" style="33" bestFit="1" customWidth="1"/>
    <col min="15110" max="15110" width="16.42578125" style="33" bestFit="1" customWidth="1"/>
    <col min="15111" max="15111" width="15.5703125" style="33" bestFit="1" customWidth="1"/>
    <col min="15112" max="15112" width="11.8554687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5.85546875" style="33" customWidth="1"/>
    <col min="15362" max="15362" width="57.5703125" style="33" customWidth="1"/>
    <col min="15363" max="15363" width="20.140625" style="33" customWidth="1"/>
    <col min="15364" max="15365" width="17.5703125" style="33" bestFit="1" customWidth="1"/>
    <col min="15366" max="15366" width="16.42578125" style="33" bestFit="1" customWidth="1"/>
    <col min="15367" max="15367" width="15.5703125" style="33" bestFit="1" customWidth="1"/>
    <col min="15368" max="15368" width="11.8554687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5.85546875" style="33" customWidth="1"/>
    <col min="15618" max="15618" width="57.5703125" style="33" customWidth="1"/>
    <col min="15619" max="15619" width="20.140625" style="33" customWidth="1"/>
    <col min="15620" max="15621" width="17.5703125" style="33" bestFit="1" customWidth="1"/>
    <col min="15622" max="15622" width="16.42578125" style="33" bestFit="1" customWidth="1"/>
    <col min="15623" max="15623" width="15.5703125" style="33" bestFit="1" customWidth="1"/>
    <col min="15624" max="15624" width="11.8554687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5.85546875" style="33" customWidth="1"/>
    <col min="15874" max="15874" width="57.5703125" style="33" customWidth="1"/>
    <col min="15875" max="15875" width="20.140625" style="33" customWidth="1"/>
    <col min="15876" max="15877" width="17.5703125" style="33" bestFit="1" customWidth="1"/>
    <col min="15878" max="15878" width="16.42578125" style="33" bestFit="1" customWidth="1"/>
    <col min="15879" max="15879" width="15.5703125" style="33" bestFit="1" customWidth="1"/>
    <col min="15880" max="15880" width="11.8554687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5.85546875" style="33" customWidth="1"/>
    <col min="16130" max="16130" width="57.5703125" style="33" customWidth="1"/>
    <col min="16131" max="16131" width="20.140625" style="33" customWidth="1"/>
    <col min="16132" max="16133" width="17.5703125" style="33" bestFit="1" customWidth="1"/>
    <col min="16134" max="16134" width="16.42578125" style="33" bestFit="1" customWidth="1"/>
    <col min="16135" max="16135" width="15.5703125" style="33" bestFit="1" customWidth="1"/>
    <col min="16136" max="16136" width="11.8554687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5.75" x14ac:dyDescent="0.2">
      <c r="A1" s="278" t="s">
        <v>0</v>
      </c>
      <c r="B1" s="278"/>
      <c r="C1" s="278"/>
      <c r="D1" s="278"/>
      <c r="E1" s="278"/>
      <c r="F1" s="278"/>
      <c r="G1" s="278"/>
      <c r="H1" s="278"/>
      <c r="I1" s="39"/>
      <c r="J1" s="39"/>
      <c r="K1" s="39"/>
      <c r="L1" s="40"/>
      <c r="M1" s="40"/>
      <c r="N1" s="40"/>
      <c r="O1" s="40"/>
    </row>
    <row r="2" spans="1:15" ht="18" x14ac:dyDescent="0.2">
      <c r="A2" s="45"/>
      <c r="B2" s="45"/>
      <c r="C2" s="45"/>
      <c r="D2" s="45"/>
      <c r="E2" s="45"/>
      <c r="F2" s="45"/>
      <c r="G2" s="45"/>
      <c r="H2" s="178"/>
      <c r="I2" s="46"/>
      <c r="J2" s="46"/>
      <c r="K2" s="46"/>
      <c r="L2" s="40"/>
      <c r="M2" s="40"/>
      <c r="N2" s="40"/>
      <c r="O2" s="40"/>
    </row>
    <row r="3" spans="1:15" ht="15.75" customHeight="1" x14ac:dyDescent="0.2">
      <c r="A3" s="278" t="s">
        <v>25</v>
      </c>
      <c r="B3" s="278"/>
      <c r="C3" s="278"/>
      <c r="D3" s="278"/>
      <c r="E3" s="278"/>
      <c r="F3" s="278"/>
      <c r="G3" s="278"/>
      <c r="H3" s="278"/>
      <c r="I3" s="39"/>
      <c r="J3" s="39"/>
      <c r="K3" s="39"/>
      <c r="L3" s="40"/>
      <c r="M3" s="40"/>
      <c r="N3" s="40"/>
      <c r="O3" s="40"/>
    </row>
    <row r="4" spans="1:15" ht="18" x14ac:dyDescent="0.2">
      <c r="A4" s="45"/>
      <c r="B4" s="45"/>
      <c r="C4" s="45"/>
      <c r="D4" s="45"/>
      <c r="E4" s="45"/>
      <c r="F4" s="45"/>
      <c r="G4" s="45"/>
      <c r="H4" s="178"/>
      <c r="I4" s="46"/>
      <c r="J4" s="46"/>
      <c r="K4" s="46"/>
      <c r="L4" s="40"/>
      <c r="M4" s="40"/>
      <c r="N4" s="40"/>
      <c r="O4" s="40"/>
    </row>
    <row r="5" spans="1:15" ht="15.75" customHeight="1" x14ac:dyDescent="0.2">
      <c r="A5" s="278" t="s">
        <v>26</v>
      </c>
      <c r="B5" s="278"/>
      <c r="C5" s="278"/>
      <c r="D5" s="278"/>
      <c r="E5" s="278"/>
      <c r="F5" s="278"/>
      <c r="G5" s="278"/>
      <c r="H5" s="278"/>
      <c r="I5" s="39"/>
      <c r="J5" s="39"/>
      <c r="K5" s="39"/>
      <c r="L5" s="40"/>
      <c r="M5" s="40"/>
      <c r="N5" s="40"/>
      <c r="O5" s="40"/>
    </row>
    <row r="6" spans="1:15" ht="18" x14ac:dyDescent="0.2">
      <c r="A6" s="45"/>
      <c r="B6" s="45"/>
      <c r="C6" s="45"/>
      <c r="D6" s="45"/>
      <c r="E6" s="45"/>
      <c r="F6" s="45"/>
      <c r="G6" s="45"/>
      <c r="H6" s="178"/>
      <c r="I6" s="46"/>
      <c r="J6" s="46"/>
      <c r="K6" s="46"/>
      <c r="L6" s="40"/>
      <c r="M6" s="40"/>
      <c r="N6" s="40"/>
      <c r="O6" s="40"/>
    </row>
    <row r="7" spans="1:15" s="34" customFormat="1" ht="57" x14ac:dyDescent="0.25">
      <c r="A7" s="277" t="s">
        <v>3</v>
      </c>
      <c r="B7" s="277"/>
      <c r="C7" s="55" t="s">
        <v>581</v>
      </c>
      <c r="D7" s="55" t="s">
        <v>262</v>
      </c>
      <c r="E7" s="55" t="s">
        <v>263</v>
      </c>
      <c r="F7" s="55" t="s">
        <v>582</v>
      </c>
      <c r="G7" s="55" t="s">
        <v>264</v>
      </c>
      <c r="H7" s="163" t="s">
        <v>265</v>
      </c>
      <c r="I7" s="41"/>
      <c r="J7" s="41"/>
      <c r="K7" s="41"/>
      <c r="L7" s="41"/>
      <c r="M7" s="41"/>
      <c r="N7" s="41"/>
      <c r="O7" s="41"/>
    </row>
    <row r="8" spans="1:15" s="35" customFormat="1" x14ac:dyDescent="0.2">
      <c r="A8" s="276">
        <v>1</v>
      </c>
      <c r="B8" s="276"/>
      <c r="C8" s="56">
        <v>2</v>
      </c>
      <c r="D8" s="56">
        <v>3</v>
      </c>
      <c r="E8" s="56">
        <v>4.3333333333333304</v>
      </c>
      <c r="F8" s="56">
        <v>5.0833333333333304</v>
      </c>
      <c r="G8" s="56">
        <v>6</v>
      </c>
      <c r="H8" s="164">
        <v>7</v>
      </c>
      <c r="I8" s="43"/>
      <c r="J8" s="43"/>
      <c r="K8" s="43"/>
      <c r="L8" s="43"/>
      <c r="M8" s="42"/>
      <c r="N8" s="42"/>
      <c r="O8" s="42"/>
    </row>
    <row r="9" spans="1:15" ht="15" customHeight="1" x14ac:dyDescent="0.2">
      <c r="A9" s="130" t="s">
        <v>29</v>
      </c>
      <c r="B9" s="130" t="s">
        <v>28</v>
      </c>
      <c r="C9" s="133" t="s">
        <v>30</v>
      </c>
      <c r="D9" s="133" t="s">
        <v>30</v>
      </c>
      <c r="E9" s="133" t="s">
        <v>30</v>
      </c>
      <c r="F9" s="133" t="s">
        <v>30</v>
      </c>
      <c r="G9" s="133" t="s">
        <v>28</v>
      </c>
      <c r="H9" s="133" t="s">
        <v>28</v>
      </c>
      <c r="I9" s="148"/>
      <c r="J9" s="148"/>
      <c r="K9" s="148"/>
      <c r="L9" s="148"/>
      <c r="M9" s="166"/>
      <c r="N9" s="166"/>
      <c r="O9" s="166"/>
    </row>
    <row r="10" spans="1:15" s="35" customFormat="1" x14ac:dyDescent="0.2">
      <c r="A10" s="200"/>
      <c r="B10" s="202" t="s">
        <v>27</v>
      </c>
      <c r="C10" s="193">
        <f>+C11+C70</f>
        <v>1600397.75</v>
      </c>
      <c r="D10" s="203">
        <f>+D11+D70</f>
        <v>1647442</v>
      </c>
      <c r="E10" s="203">
        <f>+E11+E70</f>
        <v>1619521.3199999998</v>
      </c>
      <c r="F10" s="193">
        <f>+F11+F70</f>
        <v>1605389.3499999999</v>
      </c>
      <c r="G10" s="193">
        <f>+F10/C10*100</f>
        <v>100.31189746423973</v>
      </c>
      <c r="H10" s="193">
        <f>+F10/E10*100</f>
        <v>99.127398335206848</v>
      </c>
      <c r="I10" s="44"/>
      <c r="J10" s="44"/>
      <c r="K10" s="44"/>
      <c r="L10" s="44"/>
      <c r="M10" s="47"/>
      <c r="N10" s="47"/>
      <c r="O10" s="47"/>
    </row>
    <row r="11" spans="1:15" x14ac:dyDescent="0.2">
      <c r="A11" s="194" t="s">
        <v>32</v>
      </c>
      <c r="B11" s="195" t="s">
        <v>33</v>
      </c>
      <c r="C11" s="196">
        <f>+C12+C34+C45+C51+C58+C65</f>
        <v>1600397.75</v>
      </c>
      <c r="D11" s="197">
        <f>+D12+D34+D45+D51+D58+D65</f>
        <v>1647442</v>
      </c>
      <c r="E11" s="197">
        <f>+E12+E34+E45+E51+E58+E65</f>
        <v>1619521.3199999998</v>
      </c>
      <c r="F11" s="196">
        <f>+F12+F34+F45+F51+F58+F65</f>
        <v>1605389.3499999999</v>
      </c>
      <c r="G11" s="198">
        <f>+F11/C11*100</f>
        <v>100.31189746423973</v>
      </c>
      <c r="H11" s="198">
        <f>+F11/E11*100</f>
        <v>99.127398335206848</v>
      </c>
      <c r="I11" s="167"/>
      <c r="J11" s="167"/>
      <c r="K11" s="167"/>
      <c r="L11" s="167"/>
      <c r="M11" s="167"/>
      <c r="N11" s="167"/>
      <c r="O11" s="167"/>
    </row>
    <row r="12" spans="1:15" x14ac:dyDescent="0.2">
      <c r="A12" s="182" t="s">
        <v>35</v>
      </c>
      <c r="B12" s="183" t="s">
        <v>36</v>
      </c>
      <c r="C12" s="179">
        <f>+C13+C15+C20+C23+C26+C29</f>
        <v>390907.04000000004</v>
      </c>
      <c r="D12" s="162">
        <v>312886</v>
      </c>
      <c r="E12" s="162">
        <v>296318.65999999997</v>
      </c>
      <c r="F12" s="179">
        <f>+F13+F15+F20+F23+F26+F29</f>
        <v>283045.86</v>
      </c>
      <c r="G12" s="179">
        <f>+F12/C12*100</f>
        <v>72.407460351698944</v>
      </c>
      <c r="H12" s="179">
        <f>+F12/E12*100</f>
        <v>95.520768081227146</v>
      </c>
      <c r="I12" s="170"/>
      <c r="J12" s="170"/>
      <c r="K12" s="170"/>
      <c r="L12" s="170"/>
      <c r="M12" s="170"/>
      <c r="N12" s="170"/>
      <c r="O12" s="170"/>
    </row>
    <row r="13" spans="1:15" x14ac:dyDescent="0.2">
      <c r="A13" s="180" t="s">
        <v>266</v>
      </c>
      <c r="B13" s="181" t="s">
        <v>267</v>
      </c>
      <c r="C13" s="179">
        <f>+C14</f>
        <v>0</v>
      </c>
      <c r="D13" s="177"/>
      <c r="E13" s="177"/>
      <c r="F13" s="179">
        <f>+F14</f>
        <v>0</v>
      </c>
      <c r="G13" s="179">
        <f>IFERROR(+F13/C13*100,0)</f>
        <v>0</v>
      </c>
      <c r="H13" s="179"/>
      <c r="I13" s="170"/>
      <c r="J13" s="170"/>
      <c r="K13" s="170"/>
      <c r="L13" s="170"/>
      <c r="M13" s="170"/>
      <c r="N13" s="170"/>
      <c r="O13" s="170"/>
    </row>
    <row r="14" spans="1:15" x14ac:dyDescent="0.2">
      <c r="A14" s="54" t="s">
        <v>268</v>
      </c>
      <c r="B14" s="52" t="s">
        <v>269</v>
      </c>
      <c r="C14" s="48"/>
      <c r="D14" s="176"/>
      <c r="E14" s="176"/>
      <c r="F14" s="48"/>
      <c r="G14" s="175">
        <f>IFERROR(+F14/C14*100,0)</f>
        <v>0</v>
      </c>
      <c r="H14" s="179"/>
      <c r="I14" s="50"/>
      <c r="J14" s="50"/>
      <c r="K14" s="50"/>
      <c r="L14" s="50"/>
      <c r="M14" s="51"/>
      <c r="N14" s="51"/>
      <c r="O14" s="51"/>
    </row>
    <row r="15" spans="1:15" x14ac:dyDescent="0.2">
      <c r="A15" s="180" t="s">
        <v>37</v>
      </c>
      <c r="B15" s="181" t="s">
        <v>38</v>
      </c>
      <c r="C15" s="179">
        <f>SUM(C16:C19)</f>
        <v>0</v>
      </c>
      <c r="D15" s="177"/>
      <c r="E15" s="177"/>
      <c r="F15" s="179">
        <f>SUM(F16:F19)</f>
        <v>0</v>
      </c>
      <c r="G15" s="179">
        <f>IFERROR(+F15/C15*100,0)</f>
        <v>0</v>
      </c>
      <c r="H15" s="179"/>
      <c r="I15" s="170"/>
      <c r="J15" s="170"/>
      <c r="K15" s="170"/>
      <c r="L15" s="170"/>
      <c r="M15" s="170"/>
      <c r="N15" s="170"/>
      <c r="O15" s="170"/>
    </row>
    <row r="16" spans="1:15" x14ac:dyDescent="0.2">
      <c r="A16" s="54" t="s">
        <v>270</v>
      </c>
      <c r="B16" s="52" t="s">
        <v>271</v>
      </c>
      <c r="C16" s="48"/>
      <c r="D16" s="176"/>
      <c r="E16" s="176"/>
      <c r="F16" s="48"/>
      <c r="G16" s="175">
        <f t="shared" ref="G16:G17" si="0">IFERROR(+F16/C16*100,0)</f>
        <v>0</v>
      </c>
      <c r="H16" s="179"/>
      <c r="I16" s="50"/>
      <c r="J16" s="50"/>
      <c r="K16" s="50"/>
      <c r="L16" s="50"/>
      <c r="M16" s="51"/>
      <c r="N16" s="51"/>
      <c r="O16" s="51"/>
    </row>
    <row r="17" spans="1:15" x14ac:dyDescent="0.2">
      <c r="A17" s="54" t="s">
        <v>272</v>
      </c>
      <c r="B17" s="52" t="s">
        <v>273</v>
      </c>
      <c r="C17" s="48"/>
      <c r="D17" s="176"/>
      <c r="E17" s="176"/>
      <c r="F17" s="53"/>
      <c r="G17" s="175">
        <f t="shared" si="0"/>
        <v>0</v>
      </c>
      <c r="H17" s="179"/>
      <c r="I17" s="50"/>
      <c r="J17" s="50"/>
      <c r="K17" s="50"/>
      <c r="L17" s="50"/>
      <c r="M17" s="51"/>
      <c r="N17" s="51"/>
      <c r="O17" s="51"/>
    </row>
    <row r="18" spans="1:15" x14ac:dyDescent="0.2">
      <c r="A18" s="54" t="s">
        <v>39</v>
      </c>
      <c r="B18" s="52" t="s">
        <v>40</v>
      </c>
      <c r="C18" s="48"/>
      <c r="D18" s="176"/>
      <c r="E18" s="176"/>
      <c r="F18" s="48"/>
      <c r="G18" s="175">
        <f>IFERROR(+F18/C18*100,0)</f>
        <v>0</v>
      </c>
      <c r="H18" s="179"/>
      <c r="I18" s="50"/>
      <c r="J18" s="50"/>
      <c r="K18" s="50"/>
      <c r="L18" s="50"/>
      <c r="M18" s="51"/>
      <c r="N18" s="51"/>
      <c r="O18" s="51"/>
    </row>
    <row r="19" spans="1:15" x14ac:dyDescent="0.2">
      <c r="A19" s="54" t="s">
        <v>41</v>
      </c>
      <c r="B19" s="52" t="s">
        <v>42</v>
      </c>
      <c r="C19" s="48"/>
      <c r="D19" s="176"/>
      <c r="E19" s="176"/>
      <c r="F19" s="48"/>
      <c r="G19" s="175">
        <f>IFERROR(+F19/C19*100,0)</f>
        <v>0</v>
      </c>
      <c r="H19" s="179"/>
      <c r="I19" s="50"/>
      <c r="J19" s="50"/>
      <c r="K19" s="50"/>
      <c r="L19" s="50"/>
      <c r="M19" s="51"/>
      <c r="N19" s="51"/>
      <c r="O19" s="51"/>
    </row>
    <row r="20" spans="1:15" x14ac:dyDescent="0.2">
      <c r="A20" s="180" t="s">
        <v>274</v>
      </c>
      <c r="B20" s="181" t="s">
        <v>275</v>
      </c>
      <c r="C20" s="179">
        <f>+C21+C22</f>
        <v>0</v>
      </c>
      <c r="D20" s="177"/>
      <c r="E20" s="177"/>
      <c r="F20" s="179">
        <f>+F21+F22</f>
        <v>0</v>
      </c>
      <c r="G20" s="179">
        <f>IFERROR(+F20/C20*100,0)</f>
        <v>0</v>
      </c>
      <c r="H20" s="179"/>
      <c r="I20" s="170"/>
      <c r="J20" s="170"/>
      <c r="K20" s="170"/>
      <c r="L20" s="170"/>
      <c r="M20" s="170"/>
      <c r="N20" s="170"/>
      <c r="O20" s="170"/>
    </row>
    <row r="21" spans="1:15" x14ac:dyDescent="0.2">
      <c r="A21" s="54" t="s">
        <v>276</v>
      </c>
      <c r="B21" s="52" t="s">
        <v>277</v>
      </c>
      <c r="C21" s="48"/>
      <c r="D21" s="176"/>
      <c r="E21" s="176"/>
      <c r="F21" s="48"/>
      <c r="G21" s="175">
        <f>IFERROR(+F21/C21*100,0)</f>
        <v>0</v>
      </c>
      <c r="H21" s="179"/>
      <c r="I21" s="50"/>
      <c r="J21" s="50"/>
      <c r="K21" s="50"/>
      <c r="L21" s="50"/>
      <c r="M21" s="51"/>
      <c r="N21" s="51"/>
      <c r="O21" s="51"/>
    </row>
    <row r="22" spans="1:15" x14ac:dyDescent="0.2">
      <c r="A22" s="54" t="s">
        <v>278</v>
      </c>
      <c r="B22" s="52" t="s">
        <v>279</v>
      </c>
      <c r="C22" s="48"/>
      <c r="D22" s="176"/>
      <c r="E22" s="176"/>
      <c r="F22" s="53"/>
      <c r="G22" s="175">
        <f>IFERROR(+F22/C22*100,0)</f>
        <v>0</v>
      </c>
      <c r="H22" s="179"/>
      <c r="I22" s="50"/>
      <c r="J22" s="50"/>
      <c r="K22" s="50"/>
      <c r="L22" s="50"/>
      <c r="M22" s="51"/>
      <c r="N22" s="51"/>
      <c r="O22" s="51"/>
    </row>
    <row r="23" spans="1:15" x14ac:dyDescent="0.2">
      <c r="A23" s="180" t="s">
        <v>280</v>
      </c>
      <c r="B23" s="181" t="s">
        <v>281</v>
      </c>
      <c r="C23" s="179">
        <f>+C24+C25</f>
        <v>52425.51</v>
      </c>
      <c r="D23" s="177"/>
      <c r="E23" s="177"/>
      <c r="F23" s="179">
        <f>+F24+F25</f>
        <v>50827.28</v>
      </c>
      <c r="G23" s="179">
        <f t="shared" ref="G23:G60" si="1">+F23/C23*100</f>
        <v>96.951426891221459</v>
      </c>
      <c r="H23" s="179"/>
      <c r="I23" s="170"/>
      <c r="J23" s="170"/>
      <c r="K23" s="170"/>
      <c r="L23" s="170"/>
      <c r="M23" s="170"/>
      <c r="N23" s="170"/>
      <c r="O23" s="170"/>
    </row>
    <row r="24" spans="1:15" ht="25.5" x14ac:dyDescent="0.2">
      <c r="A24" s="54" t="s">
        <v>282</v>
      </c>
      <c r="B24" s="52" t="s">
        <v>283</v>
      </c>
      <c r="C24" s="48">
        <v>39153.230000000003</v>
      </c>
      <c r="D24" s="176"/>
      <c r="E24" s="176"/>
      <c r="F24" s="48">
        <v>37555</v>
      </c>
      <c r="G24" s="175">
        <f t="shared" si="1"/>
        <v>95.918012383652623</v>
      </c>
      <c r="H24" s="179"/>
      <c r="I24" s="50"/>
      <c r="J24" s="50"/>
      <c r="K24" s="50"/>
      <c r="L24" s="50"/>
      <c r="M24" s="51"/>
      <c r="N24" s="51"/>
      <c r="O24" s="51"/>
    </row>
    <row r="25" spans="1:15" ht="25.5" x14ac:dyDescent="0.2">
      <c r="A25" s="54" t="s">
        <v>284</v>
      </c>
      <c r="B25" s="52" t="s">
        <v>285</v>
      </c>
      <c r="C25" s="48">
        <v>13272.28</v>
      </c>
      <c r="D25" s="176"/>
      <c r="E25" s="176"/>
      <c r="F25" s="48">
        <v>13272.28</v>
      </c>
      <c r="G25" s="175">
        <f t="shared" si="1"/>
        <v>100</v>
      </c>
      <c r="H25" s="179"/>
      <c r="I25" s="50"/>
      <c r="J25" s="50"/>
      <c r="K25" s="50"/>
      <c r="L25" s="50"/>
      <c r="M25" s="51"/>
      <c r="N25" s="51"/>
      <c r="O25" s="51"/>
    </row>
    <row r="26" spans="1:15" x14ac:dyDescent="0.2">
      <c r="A26" s="180" t="s">
        <v>286</v>
      </c>
      <c r="B26" s="181" t="s">
        <v>287</v>
      </c>
      <c r="C26" s="179">
        <f>+C27+C28</f>
        <v>0</v>
      </c>
      <c r="D26" s="177"/>
      <c r="E26" s="177"/>
      <c r="F26" s="179">
        <f>+F27+F28</f>
        <v>0</v>
      </c>
      <c r="G26" s="179">
        <f>IFERROR(+F26/C26*100,0)</f>
        <v>0</v>
      </c>
      <c r="H26" s="179"/>
      <c r="I26" s="170"/>
      <c r="J26" s="170"/>
      <c r="K26" s="170"/>
      <c r="L26" s="170"/>
      <c r="M26" s="170"/>
      <c r="N26" s="170"/>
      <c r="O26" s="170"/>
    </row>
    <row r="27" spans="1:15" x14ac:dyDescent="0.2">
      <c r="A27" s="54" t="s">
        <v>288</v>
      </c>
      <c r="B27" s="52" t="s">
        <v>289</v>
      </c>
      <c r="C27" s="48"/>
      <c r="D27" s="176"/>
      <c r="E27" s="176"/>
      <c r="F27" s="48"/>
      <c r="G27" s="175">
        <f>IFERROR(+F27/C27*100,0)</f>
        <v>0</v>
      </c>
      <c r="H27" s="179"/>
      <c r="I27" s="50"/>
      <c r="J27" s="50"/>
      <c r="K27" s="50"/>
      <c r="L27" s="50"/>
      <c r="M27" s="51"/>
      <c r="N27" s="51"/>
      <c r="O27" s="51"/>
    </row>
    <row r="28" spans="1:15" ht="25.5" x14ac:dyDescent="0.2">
      <c r="A28" s="54" t="s">
        <v>290</v>
      </c>
      <c r="B28" s="52" t="s">
        <v>291</v>
      </c>
      <c r="C28" s="53"/>
      <c r="D28" s="176"/>
      <c r="E28" s="176"/>
      <c r="F28" s="48"/>
      <c r="G28" s="175">
        <f>IFERROR(+F28/C28*100,0)</f>
        <v>0</v>
      </c>
      <c r="H28" s="179"/>
      <c r="I28" s="50"/>
      <c r="J28" s="50"/>
      <c r="K28" s="50"/>
      <c r="L28" s="50"/>
      <c r="M28" s="51"/>
      <c r="N28" s="51"/>
      <c r="O28" s="51"/>
    </row>
    <row r="29" spans="1:15" x14ac:dyDescent="0.2">
      <c r="A29" s="180" t="s">
        <v>292</v>
      </c>
      <c r="B29" s="181" t="s">
        <v>198</v>
      </c>
      <c r="C29" s="179">
        <f>SUM(C30:C33)</f>
        <v>338481.53</v>
      </c>
      <c r="D29" s="177"/>
      <c r="E29" s="177"/>
      <c r="F29" s="179">
        <f>SUM(F30:F33)</f>
        <v>232218.58000000002</v>
      </c>
      <c r="G29" s="179">
        <f t="shared" si="1"/>
        <v>68.605982725261256</v>
      </c>
      <c r="H29" s="179"/>
      <c r="I29" s="170"/>
      <c r="J29" s="170"/>
      <c r="K29" s="170"/>
      <c r="L29" s="170"/>
      <c r="M29" s="170"/>
      <c r="N29" s="170"/>
      <c r="O29" s="170"/>
    </row>
    <row r="30" spans="1:15" x14ac:dyDescent="0.2">
      <c r="A30" s="54" t="s">
        <v>293</v>
      </c>
      <c r="B30" s="52" t="s">
        <v>200</v>
      </c>
      <c r="C30" s="48">
        <f>31225.4+305262.46</f>
        <v>336487.86000000004</v>
      </c>
      <c r="D30" s="177"/>
      <c r="E30" s="177"/>
      <c r="F30" s="48">
        <f>35372.58+195000</f>
        <v>230372.58000000002</v>
      </c>
      <c r="G30" s="175">
        <f t="shared" si="1"/>
        <v>68.463860776433364</v>
      </c>
      <c r="H30" s="179"/>
      <c r="I30" s="51"/>
      <c r="J30" s="51"/>
      <c r="K30" s="51"/>
      <c r="L30" s="51"/>
      <c r="M30" s="51"/>
      <c r="N30" s="51"/>
      <c r="O30" s="51"/>
    </row>
    <row r="31" spans="1:15" x14ac:dyDescent="0.2">
      <c r="A31" s="54" t="s">
        <v>294</v>
      </c>
      <c r="B31" s="52" t="s">
        <v>202</v>
      </c>
      <c r="C31" s="48"/>
      <c r="D31" s="177"/>
      <c r="E31" s="177"/>
      <c r="F31" s="48"/>
      <c r="G31" s="175">
        <f>IFERROR(+F31/C31*100,0)</f>
        <v>0</v>
      </c>
      <c r="H31" s="179"/>
      <c r="I31" s="51"/>
      <c r="J31" s="51"/>
      <c r="K31" s="51"/>
      <c r="L31" s="51"/>
      <c r="M31" s="51"/>
      <c r="N31" s="51"/>
      <c r="O31" s="51"/>
    </row>
    <row r="32" spans="1:15" ht="25.5" x14ac:dyDescent="0.2">
      <c r="A32" s="54" t="s">
        <v>295</v>
      </c>
      <c r="B32" s="52" t="s">
        <v>296</v>
      </c>
      <c r="C32" s="48">
        <v>1993.67</v>
      </c>
      <c r="D32" s="177"/>
      <c r="E32" s="177"/>
      <c r="F32" s="48">
        <v>1846</v>
      </c>
      <c r="G32" s="175">
        <f t="shared" si="1"/>
        <v>92.593057025485663</v>
      </c>
      <c r="H32" s="179"/>
      <c r="I32" s="51"/>
      <c r="J32" s="51"/>
      <c r="K32" s="51"/>
      <c r="L32" s="51"/>
      <c r="M32" s="51"/>
      <c r="N32" s="51"/>
      <c r="O32" s="51"/>
    </row>
    <row r="33" spans="1:15" ht="25.5" x14ac:dyDescent="0.2">
      <c r="A33" s="54" t="s">
        <v>297</v>
      </c>
      <c r="B33" s="52" t="s">
        <v>204</v>
      </c>
      <c r="C33" s="48"/>
      <c r="D33" s="177"/>
      <c r="E33" s="177"/>
      <c r="F33" s="48"/>
      <c r="G33" s="175">
        <f>IFERROR(+F33/C33*100,0)</f>
        <v>0</v>
      </c>
      <c r="H33" s="179"/>
      <c r="I33" s="51"/>
      <c r="J33" s="51"/>
      <c r="K33" s="51"/>
      <c r="L33" s="51"/>
      <c r="M33" s="51"/>
      <c r="N33" s="51"/>
      <c r="O33" s="51"/>
    </row>
    <row r="34" spans="1:15" x14ac:dyDescent="0.2">
      <c r="A34" s="182" t="s">
        <v>43</v>
      </c>
      <c r="B34" s="183" t="s">
        <v>44</v>
      </c>
      <c r="C34" s="179">
        <f>+C35+C42</f>
        <v>0.25</v>
      </c>
      <c r="D34" s="162">
        <v>0</v>
      </c>
      <c r="E34" s="162">
        <v>0.1</v>
      </c>
      <c r="F34" s="179">
        <f>+F35+F42</f>
        <v>0.13</v>
      </c>
      <c r="G34" s="179">
        <f>+F34/C34*100</f>
        <v>52</v>
      </c>
      <c r="H34" s="179">
        <f>+F34/E34*100</f>
        <v>130</v>
      </c>
      <c r="I34" s="170"/>
      <c r="J34" s="170"/>
      <c r="K34" s="170"/>
      <c r="L34" s="170"/>
      <c r="M34" s="170"/>
      <c r="N34" s="170"/>
      <c r="O34" s="170"/>
    </row>
    <row r="35" spans="1:15" x14ac:dyDescent="0.2">
      <c r="A35" s="180" t="s">
        <v>45</v>
      </c>
      <c r="B35" s="181" t="s">
        <v>46</v>
      </c>
      <c r="C35" s="179">
        <f>SUM(C36:C41)</f>
        <v>0.25</v>
      </c>
      <c r="D35" s="177"/>
      <c r="E35" s="177"/>
      <c r="F35" s="179">
        <f>SUM(F36:F41)</f>
        <v>0.13</v>
      </c>
      <c r="G35" s="179">
        <f t="shared" si="1"/>
        <v>52</v>
      </c>
      <c r="H35" s="179"/>
      <c r="I35" s="170"/>
      <c r="J35" s="170"/>
      <c r="K35" s="170"/>
      <c r="L35" s="170"/>
      <c r="M35" s="170"/>
      <c r="N35" s="170"/>
      <c r="O35" s="170"/>
    </row>
    <row r="36" spans="1:15" x14ac:dyDescent="0.2">
      <c r="A36" s="54" t="s">
        <v>298</v>
      </c>
      <c r="B36" s="52" t="s">
        <v>299</v>
      </c>
      <c r="C36" s="48">
        <v>0.25</v>
      </c>
      <c r="D36" s="177"/>
      <c r="E36" s="177"/>
      <c r="F36" s="48">
        <v>0.13</v>
      </c>
      <c r="G36" s="175">
        <f t="shared" si="1"/>
        <v>52</v>
      </c>
      <c r="H36" s="179"/>
      <c r="I36" s="51"/>
      <c r="J36" s="51"/>
      <c r="K36" s="51"/>
      <c r="L36" s="51"/>
      <c r="M36" s="51"/>
      <c r="N36" s="51"/>
      <c r="O36" s="51"/>
    </row>
    <row r="37" spans="1:15" x14ac:dyDescent="0.2">
      <c r="A37" s="54" t="s">
        <v>300</v>
      </c>
      <c r="B37" s="52" t="s">
        <v>301</v>
      </c>
      <c r="C37" s="48"/>
      <c r="D37" s="177"/>
      <c r="E37" s="177"/>
      <c r="F37" s="48"/>
      <c r="G37" s="175">
        <f t="shared" ref="G37:G41" si="2">IFERROR(+F37/C37*100,0)</f>
        <v>0</v>
      </c>
      <c r="H37" s="179"/>
      <c r="I37" s="51"/>
      <c r="J37" s="51"/>
      <c r="K37" s="51"/>
      <c r="L37" s="51"/>
      <c r="M37" s="51"/>
      <c r="N37" s="51"/>
      <c r="O37" s="51"/>
    </row>
    <row r="38" spans="1:15" ht="25.5" x14ac:dyDescent="0.2">
      <c r="A38" s="54" t="s">
        <v>302</v>
      </c>
      <c r="B38" s="52" t="s">
        <v>303</v>
      </c>
      <c r="C38" s="48"/>
      <c r="D38" s="177"/>
      <c r="E38" s="177"/>
      <c r="F38" s="48"/>
      <c r="G38" s="175">
        <f t="shared" si="2"/>
        <v>0</v>
      </c>
      <c r="H38" s="179"/>
      <c r="I38" s="51"/>
      <c r="J38" s="51"/>
      <c r="K38" s="51"/>
      <c r="L38" s="51"/>
      <c r="M38" s="51"/>
      <c r="N38" s="51"/>
      <c r="O38" s="51"/>
    </row>
    <row r="39" spans="1:15" x14ac:dyDescent="0.2">
      <c r="A39" s="54" t="s">
        <v>304</v>
      </c>
      <c r="B39" s="52" t="s">
        <v>305</v>
      </c>
      <c r="C39" s="48"/>
      <c r="D39" s="177"/>
      <c r="E39" s="177"/>
      <c r="F39" s="48"/>
      <c r="G39" s="175">
        <f t="shared" si="2"/>
        <v>0</v>
      </c>
      <c r="H39" s="179"/>
      <c r="I39" s="51"/>
      <c r="J39" s="51"/>
      <c r="K39" s="51"/>
      <c r="L39" s="51"/>
      <c r="M39" s="51"/>
      <c r="N39" s="51"/>
      <c r="O39" s="51"/>
    </row>
    <row r="40" spans="1:15" ht="25.5" x14ac:dyDescent="0.2">
      <c r="A40" s="54" t="s">
        <v>47</v>
      </c>
      <c r="B40" s="52" t="s">
        <v>48</v>
      </c>
      <c r="C40" s="48"/>
      <c r="D40" s="177"/>
      <c r="E40" s="177"/>
      <c r="F40" s="48"/>
      <c r="G40" s="175">
        <f t="shared" si="2"/>
        <v>0</v>
      </c>
      <c r="H40" s="179"/>
      <c r="I40" s="51"/>
      <c r="J40" s="51"/>
      <c r="K40" s="51"/>
      <c r="L40" s="51"/>
      <c r="M40" s="51"/>
      <c r="N40" s="51"/>
      <c r="O40" s="51"/>
    </row>
    <row r="41" spans="1:15" x14ac:dyDescent="0.2">
      <c r="A41" s="54" t="s">
        <v>306</v>
      </c>
      <c r="B41" s="52" t="s">
        <v>307</v>
      </c>
      <c r="C41" s="48"/>
      <c r="D41" s="177"/>
      <c r="E41" s="177"/>
      <c r="F41" s="48"/>
      <c r="G41" s="175">
        <f t="shared" si="2"/>
        <v>0</v>
      </c>
      <c r="H41" s="179"/>
      <c r="I41" s="51"/>
      <c r="J41" s="51"/>
      <c r="K41" s="51"/>
      <c r="L41" s="51"/>
      <c r="M41" s="51"/>
      <c r="N41" s="51"/>
      <c r="O41" s="51"/>
    </row>
    <row r="42" spans="1:15" x14ac:dyDescent="0.2">
      <c r="A42" s="180" t="s">
        <v>308</v>
      </c>
      <c r="B42" s="181" t="s">
        <v>309</v>
      </c>
      <c r="C42" s="179">
        <f>+C43+C44</f>
        <v>0</v>
      </c>
      <c r="D42" s="177"/>
      <c r="E42" s="177"/>
      <c r="F42" s="179">
        <f>+F43+F44</f>
        <v>0</v>
      </c>
      <c r="G42" s="179">
        <f>IFERROR(+F42/C42*100,0)</f>
        <v>0</v>
      </c>
      <c r="H42" s="179"/>
      <c r="I42" s="170"/>
      <c r="J42" s="170"/>
      <c r="K42" s="170"/>
      <c r="L42" s="170"/>
      <c r="M42" s="170"/>
      <c r="N42" s="170"/>
      <c r="O42" s="170"/>
    </row>
    <row r="43" spans="1:15" x14ac:dyDescent="0.2">
      <c r="A43" s="54" t="s">
        <v>310</v>
      </c>
      <c r="B43" s="52" t="s">
        <v>311</v>
      </c>
      <c r="C43" s="48"/>
      <c r="D43" s="177"/>
      <c r="E43" s="177"/>
      <c r="F43" s="48"/>
      <c r="G43" s="175">
        <f t="shared" ref="G43:G44" si="3">IFERROR(+F43/C43*100,0)</f>
        <v>0</v>
      </c>
      <c r="H43" s="179"/>
      <c r="I43" s="51"/>
      <c r="J43" s="51"/>
      <c r="K43" s="51"/>
      <c r="L43" s="51"/>
      <c r="M43" s="51"/>
      <c r="N43" s="51"/>
      <c r="O43" s="51"/>
    </row>
    <row r="44" spans="1:15" x14ac:dyDescent="0.2">
      <c r="A44" s="54" t="s">
        <v>312</v>
      </c>
      <c r="B44" s="52" t="s">
        <v>313</v>
      </c>
      <c r="C44" s="48"/>
      <c r="D44" s="177"/>
      <c r="E44" s="177"/>
      <c r="F44" s="48"/>
      <c r="G44" s="175">
        <f t="shared" si="3"/>
        <v>0</v>
      </c>
      <c r="H44" s="179"/>
      <c r="I44" s="51"/>
      <c r="J44" s="51"/>
      <c r="K44" s="51"/>
      <c r="L44" s="51"/>
      <c r="M44" s="51"/>
      <c r="N44" s="51"/>
      <c r="O44" s="51"/>
    </row>
    <row r="45" spans="1:15" ht="25.5" x14ac:dyDescent="0.2">
      <c r="A45" s="182" t="s">
        <v>49</v>
      </c>
      <c r="B45" s="183" t="s">
        <v>50</v>
      </c>
      <c r="C45" s="179">
        <f>+C46+C48</f>
        <v>128076.45</v>
      </c>
      <c r="D45" s="162">
        <v>126007</v>
      </c>
      <c r="E45" s="162">
        <v>120433.79</v>
      </c>
      <c r="F45" s="179">
        <f>+F46+F48</f>
        <v>120459.79</v>
      </c>
      <c r="G45" s="179">
        <f>+F45/C45*100</f>
        <v>94.053036291995909</v>
      </c>
      <c r="H45" s="179">
        <f>+F45/E45*100</f>
        <v>100.02158862558423</v>
      </c>
      <c r="I45" s="170"/>
      <c r="J45" s="170"/>
      <c r="K45" s="170"/>
      <c r="L45" s="170"/>
      <c r="M45" s="170"/>
      <c r="N45" s="170"/>
      <c r="O45" s="170"/>
    </row>
    <row r="46" spans="1:15" x14ac:dyDescent="0.2">
      <c r="A46" s="180" t="s">
        <v>314</v>
      </c>
      <c r="B46" s="181" t="s">
        <v>315</v>
      </c>
      <c r="C46" s="179">
        <f>+C47</f>
        <v>0</v>
      </c>
      <c r="D46" s="177"/>
      <c r="E46" s="177"/>
      <c r="F46" s="179">
        <f>+F47</f>
        <v>0</v>
      </c>
      <c r="G46" s="179">
        <f>IFERROR(+F46/C46*100,0)</f>
        <v>0</v>
      </c>
      <c r="H46" s="179"/>
      <c r="I46" s="170"/>
      <c r="J46" s="170"/>
      <c r="K46" s="170"/>
      <c r="L46" s="170"/>
      <c r="M46" s="170"/>
      <c r="N46" s="170"/>
      <c r="O46" s="170"/>
    </row>
    <row r="47" spans="1:15" x14ac:dyDescent="0.2">
      <c r="A47" s="54" t="s">
        <v>316</v>
      </c>
      <c r="B47" s="52" t="s">
        <v>317</v>
      </c>
      <c r="C47" s="48"/>
      <c r="D47" s="177"/>
      <c r="E47" s="177"/>
      <c r="F47" s="48"/>
      <c r="G47" s="175">
        <f>IFERROR(+F47/C47*100,0)</f>
        <v>0</v>
      </c>
      <c r="H47" s="179"/>
      <c r="I47" s="51"/>
      <c r="J47" s="51"/>
      <c r="K47" s="51"/>
      <c r="L47" s="51"/>
      <c r="M47" s="51"/>
      <c r="N47" s="51"/>
      <c r="O47" s="51"/>
    </row>
    <row r="48" spans="1:15" x14ac:dyDescent="0.2">
      <c r="A48" s="180" t="s">
        <v>51</v>
      </c>
      <c r="B48" s="181" t="s">
        <v>52</v>
      </c>
      <c r="C48" s="179">
        <f>+C49+C50</f>
        <v>128076.45</v>
      </c>
      <c r="D48" s="177"/>
      <c r="E48" s="177"/>
      <c r="F48" s="179">
        <f>+F49+F50</f>
        <v>120459.79</v>
      </c>
      <c r="G48" s="179">
        <f t="shared" si="1"/>
        <v>94.053036291995909</v>
      </c>
      <c r="H48" s="179"/>
      <c r="I48" s="170"/>
      <c r="J48" s="170"/>
      <c r="K48" s="170"/>
      <c r="L48" s="170"/>
      <c r="M48" s="170"/>
      <c r="N48" s="170"/>
      <c r="O48" s="170"/>
    </row>
    <row r="49" spans="1:15" x14ac:dyDescent="0.2">
      <c r="A49" s="54" t="s">
        <v>318</v>
      </c>
      <c r="B49" s="52" t="s">
        <v>319</v>
      </c>
      <c r="C49" s="48"/>
      <c r="D49" s="177"/>
      <c r="E49" s="177"/>
      <c r="F49" s="48"/>
      <c r="G49" s="175">
        <f>IFERROR(+F49/C49*100,0)</f>
        <v>0</v>
      </c>
      <c r="H49" s="179"/>
      <c r="I49" s="51"/>
      <c r="J49" s="51"/>
      <c r="K49" s="51"/>
      <c r="L49" s="51"/>
      <c r="M49" s="51"/>
      <c r="N49" s="51"/>
      <c r="O49" s="51"/>
    </row>
    <row r="50" spans="1:15" x14ac:dyDescent="0.2">
      <c r="A50" s="54" t="s">
        <v>53</v>
      </c>
      <c r="B50" s="52" t="s">
        <v>54</v>
      </c>
      <c r="C50" s="48">
        <v>128076.45</v>
      </c>
      <c r="D50" s="177"/>
      <c r="E50" s="177"/>
      <c r="F50" s="48">
        <v>120459.79</v>
      </c>
      <c r="G50" s="175">
        <f t="shared" si="1"/>
        <v>94.053036291995909</v>
      </c>
      <c r="H50" s="179"/>
      <c r="I50" s="51"/>
      <c r="J50" s="51"/>
      <c r="K50" s="51"/>
      <c r="L50" s="51"/>
      <c r="M50" s="51"/>
      <c r="N50" s="51"/>
      <c r="O50" s="51"/>
    </row>
    <row r="51" spans="1:15" ht="25.5" x14ac:dyDescent="0.2">
      <c r="A51" s="182" t="s">
        <v>320</v>
      </c>
      <c r="B51" s="183" t="s">
        <v>321</v>
      </c>
      <c r="C51" s="179">
        <f>+C52+C55</f>
        <v>16899.84</v>
      </c>
      <c r="D51" s="162">
        <v>18581</v>
      </c>
      <c r="E51" s="162">
        <v>21838.35</v>
      </c>
      <c r="F51" s="179">
        <f>+F52+F55</f>
        <v>20953.150000000001</v>
      </c>
      <c r="G51" s="179">
        <f>+F51/C51*100</f>
        <v>123.98430991062639</v>
      </c>
      <c r="H51" s="179">
        <f>+F51/E51*100</f>
        <v>95.946580213248723</v>
      </c>
      <c r="I51" s="170"/>
      <c r="J51" s="170"/>
      <c r="K51" s="170"/>
      <c r="L51" s="170"/>
      <c r="M51" s="170"/>
      <c r="N51" s="170"/>
      <c r="O51" s="170"/>
    </row>
    <row r="52" spans="1:15" x14ac:dyDescent="0.2">
      <c r="A52" s="180" t="s">
        <v>322</v>
      </c>
      <c r="B52" s="181" t="s">
        <v>323</v>
      </c>
      <c r="C52" s="179">
        <f>+C53+C54</f>
        <v>16899.84</v>
      </c>
      <c r="D52" s="177"/>
      <c r="E52" s="177"/>
      <c r="F52" s="179">
        <f>+F53+F54</f>
        <v>16971.47</v>
      </c>
      <c r="G52" s="179">
        <f t="shared" si="1"/>
        <v>100.4238501666288</v>
      </c>
      <c r="H52" s="179"/>
      <c r="I52" s="170"/>
      <c r="J52" s="170"/>
      <c r="K52" s="170"/>
      <c r="L52" s="170"/>
      <c r="M52" s="170"/>
      <c r="N52" s="170"/>
      <c r="O52" s="170"/>
    </row>
    <row r="53" spans="1:15" x14ac:dyDescent="0.2">
      <c r="A53" s="54" t="s">
        <v>324</v>
      </c>
      <c r="B53" s="52" t="s">
        <v>325</v>
      </c>
      <c r="C53" s="48"/>
      <c r="D53" s="177"/>
      <c r="E53" s="177"/>
      <c r="F53" s="48"/>
      <c r="G53" s="175">
        <f>IFERROR(+F53/C53*100,0)</f>
        <v>0</v>
      </c>
      <c r="H53" s="179"/>
      <c r="I53" s="51"/>
      <c r="J53" s="51"/>
      <c r="K53" s="51"/>
      <c r="L53" s="51"/>
      <c r="M53" s="51"/>
      <c r="N53" s="51"/>
      <c r="O53" s="51"/>
    </row>
    <row r="54" spans="1:15" x14ac:dyDescent="0.2">
      <c r="A54" s="54" t="s">
        <v>326</v>
      </c>
      <c r="B54" s="52" t="s">
        <v>327</v>
      </c>
      <c r="C54" s="48">
        <v>16899.84</v>
      </c>
      <c r="D54" s="177"/>
      <c r="E54" s="177"/>
      <c r="F54" s="48">
        <v>16971.47</v>
      </c>
      <c r="G54" s="175">
        <f t="shared" si="1"/>
        <v>100.4238501666288</v>
      </c>
      <c r="H54" s="179"/>
      <c r="I54" s="51"/>
      <c r="J54" s="51"/>
      <c r="K54" s="51"/>
      <c r="L54" s="51"/>
      <c r="M54" s="51"/>
      <c r="N54" s="51"/>
      <c r="O54" s="51"/>
    </row>
    <row r="55" spans="1:15" x14ac:dyDescent="0.2">
      <c r="A55" s="180" t="s">
        <v>328</v>
      </c>
      <c r="B55" s="181" t="s">
        <v>329</v>
      </c>
      <c r="C55" s="179">
        <f>+C56+C57</f>
        <v>0</v>
      </c>
      <c r="D55" s="177"/>
      <c r="E55" s="177"/>
      <c r="F55" s="179">
        <f>+F56+F57</f>
        <v>3981.68</v>
      </c>
      <c r="G55" s="179">
        <f>IFERROR(+F55/C55*100,0)</f>
        <v>0</v>
      </c>
      <c r="H55" s="179"/>
      <c r="I55" s="170"/>
      <c r="J55" s="170"/>
      <c r="K55" s="170"/>
      <c r="L55" s="170"/>
      <c r="M55" s="170"/>
      <c r="N55" s="170"/>
      <c r="O55" s="170"/>
    </row>
    <row r="56" spans="1:15" x14ac:dyDescent="0.2">
      <c r="A56" s="54" t="s">
        <v>330</v>
      </c>
      <c r="B56" s="52" t="s">
        <v>214</v>
      </c>
      <c r="C56" s="48">
        <v>0</v>
      </c>
      <c r="D56" s="177"/>
      <c r="E56" s="177"/>
      <c r="F56" s="248">
        <v>3981.68</v>
      </c>
      <c r="G56" s="175">
        <f t="shared" ref="G56:G57" si="4">IFERROR(+F56/C56*100,0)</f>
        <v>0</v>
      </c>
      <c r="H56" s="179"/>
      <c r="I56" s="51"/>
      <c r="J56" s="51"/>
      <c r="K56" s="51"/>
      <c r="L56" s="51"/>
      <c r="M56" s="51"/>
      <c r="N56" s="51"/>
      <c r="O56" s="51"/>
    </row>
    <row r="57" spans="1:15" x14ac:dyDescent="0.2">
      <c r="A57" s="54" t="s">
        <v>331</v>
      </c>
      <c r="B57" s="52" t="s">
        <v>220</v>
      </c>
      <c r="C57" s="48"/>
      <c r="D57" s="177"/>
      <c r="E57" s="177"/>
      <c r="F57" s="48"/>
      <c r="G57" s="175">
        <f t="shared" si="4"/>
        <v>0</v>
      </c>
      <c r="H57" s="179"/>
      <c r="I57" s="51"/>
      <c r="J57" s="51"/>
      <c r="K57" s="51"/>
      <c r="L57" s="51"/>
      <c r="M57" s="51"/>
      <c r="N57" s="51"/>
      <c r="O57" s="51"/>
    </row>
    <row r="58" spans="1:15" x14ac:dyDescent="0.2">
      <c r="A58" s="182">
        <v>67</v>
      </c>
      <c r="B58" s="183" t="s">
        <v>549</v>
      </c>
      <c r="C58" s="179">
        <f>+C59+C63</f>
        <v>1064514.17</v>
      </c>
      <c r="D58" s="162">
        <v>1189968</v>
      </c>
      <c r="E58" s="162">
        <v>1180930.42</v>
      </c>
      <c r="F58" s="179">
        <f>+F59+F63</f>
        <v>1180930.42</v>
      </c>
      <c r="G58" s="179">
        <f>+F58/C58*100</f>
        <v>110.93609209542039</v>
      </c>
      <c r="H58" s="179">
        <f>+F58/E58*100</f>
        <v>100</v>
      </c>
      <c r="I58" s="170"/>
      <c r="J58" s="170"/>
      <c r="K58" s="170"/>
      <c r="L58" s="170"/>
      <c r="M58" s="170"/>
      <c r="N58" s="170"/>
      <c r="O58" s="170"/>
    </row>
    <row r="59" spans="1:15" x14ac:dyDescent="0.2">
      <c r="A59" s="180">
        <v>671</v>
      </c>
      <c r="B59" s="181" t="s">
        <v>549</v>
      </c>
      <c r="C59" s="179">
        <f>+C60+C61+C62</f>
        <v>1064514.17</v>
      </c>
      <c r="D59" s="177"/>
      <c r="E59" s="177"/>
      <c r="F59" s="179">
        <f>+F60+F61+F62</f>
        <v>1180930.42</v>
      </c>
      <c r="G59" s="179">
        <f t="shared" si="1"/>
        <v>110.93609209542039</v>
      </c>
      <c r="H59" s="179"/>
      <c r="I59" s="170"/>
      <c r="J59" s="170"/>
      <c r="K59" s="170"/>
      <c r="L59" s="170"/>
      <c r="M59" s="170"/>
      <c r="N59" s="170"/>
      <c r="O59" s="170"/>
    </row>
    <row r="60" spans="1:15" x14ac:dyDescent="0.2">
      <c r="A60" s="172">
        <v>3711</v>
      </c>
      <c r="B60" s="171" t="s">
        <v>550</v>
      </c>
      <c r="C60" s="175">
        <v>1064514.17</v>
      </c>
      <c r="D60" s="177"/>
      <c r="E60" s="177"/>
      <c r="F60" s="175">
        <v>1180930.42</v>
      </c>
      <c r="G60" s="175">
        <f t="shared" si="1"/>
        <v>110.93609209542039</v>
      </c>
      <c r="H60" s="179"/>
      <c r="I60" s="170"/>
      <c r="J60" s="170"/>
      <c r="K60" s="170"/>
      <c r="L60" s="170"/>
      <c r="M60" s="170"/>
      <c r="N60" s="170"/>
      <c r="O60" s="170"/>
    </row>
    <row r="61" spans="1:15" x14ac:dyDescent="0.2">
      <c r="A61" s="172">
        <v>3712</v>
      </c>
      <c r="B61" s="171" t="s">
        <v>550</v>
      </c>
      <c r="C61" s="175"/>
      <c r="D61" s="177"/>
      <c r="E61" s="177"/>
      <c r="F61" s="175"/>
      <c r="G61" s="175">
        <f t="shared" ref="G61:G62" si="5">IFERROR(+F61/C61*100,0)</f>
        <v>0</v>
      </c>
      <c r="H61" s="179"/>
      <c r="I61" s="170"/>
      <c r="J61" s="170"/>
      <c r="K61" s="170"/>
      <c r="L61" s="170"/>
      <c r="M61" s="170"/>
      <c r="N61" s="170"/>
      <c r="O61" s="170"/>
    </row>
    <row r="62" spans="1:15" x14ac:dyDescent="0.2">
      <c r="A62" s="172">
        <v>3714</v>
      </c>
      <c r="B62" s="171" t="s">
        <v>551</v>
      </c>
      <c r="C62" s="175"/>
      <c r="D62" s="177"/>
      <c r="E62" s="177"/>
      <c r="F62" s="175"/>
      <c r="G62" s="175">
        <f t="shared" si="5"/>
        <v>0</v>
      </c>
      <c r="H62" s="179"/>
      <c r="I62" s="170"/>
      <c r="J62" s="170"/>
      <c r="K62" s="170"/>
      <c r="L62" s="170"/>
      <c r="M62" s="170"/>
      <c r="N62" s="170"/>
      <c r="O62" s="170"/>
    </row>
    <row r="63" spans="1:15" x14ac:dyDescent="0.2">
      <c r="A63" s="180">
        <v>673</v>
      </c>
      <c r="B63" s="181" t="s">
        <v>565</v>
      </c>
      <c r="C63" s="179">
        <f>+C64</f>
        <v>0</v>
      </c>
      <c r="D63" s="177"/>
      <c r="E63" s="177"/>
      <c r="F63" s="179">
        <f>+F64</f>
        <v>0</v>
      </c>
      <c r="G63" s="179">
        <f t="shared" ref="G63:G75" si="6">IFERROR(+F63/C63*100,0)</f>
        <v>0</v>
      </c>
      <c r="H63" s="179"/>
      <c r="I63" s="170"/>
      <c r="J63" s="170"/>
      <c r="K63" s="170"/>
      <c r="L63" s="170"/>
      <c r="M63" s="170"/>
      <c r="N63" s="170"/>
      <c r="O63" s="170"/>
    </row>
    <row r="64" spans="1:15" x14ac:dyDescent="0.2">
      <c r="A64" s="172">
        <v>6731</v>
      </c>
      <c r="B64" s="171" t="s">
        <v>565</v>
      </c>
      <c r="C64" s="175"/>
      <c r="D64" s="177"/>
      <c r="E64" s="177"/>
      <c r="F64" s="175"/>
      <c r="G64" s="175">
        <f t="shared" si="6"/>
        <v>0</v>
      </c>
      <c r="H64" s="179"/>
      <c r="I64" s="170"/>
      <c r="J64" s="170"/>
      <c r="K64" s="170"/>
      <c r="L64" s="170"/>
      <c r="M64" s="170"/>
      <c r="N64" s="170"/>
      <c r="O64" s="170"/>
    </row>
    <row r="65" spans="1:15" x14ac:dyDescent="0.2">
      <c r="A65" s="182" t="s">
        <v>332</v>
      </c>
      <c r="B65" s="183" t="s">
        <v>333</v>
      </c>
      <c r="C65" s="179">
        <f>+C66+C68</f>
        <v>0</v>
      </c>
      <c r="D65" s="162"/>
      <c r="E65" s="162"/>
      <c r="F65" s="179">
        <f>+F66+F68</f>
        <v>0</v>
      </c>
      <c r="G65" s="179">
        <f t="shared" si="6"/>
        <v>0</v>
      </c>
      <c r="H65" s="179">
        <f>IFERROR(+F65/E65*100,0)</f>
        <v>0</v>
      </c>
      <c r="I65" s="170"/>
      <c r="J65" s="170"/>
      <c r="K65" s="170"/>
      <c r="L65" s="170"/>
      <c r="M65" s="170"/>
      <c r="N65" s="170"/>
      <c r="O65" s="170"/>
    </row>
    <row r="66" spans="1:15" x14ac:dyDescent="0.2">
      <c r="A66" s="180" t="s">
        <v>334</v>
      </c>
      <c r="B66" s="181" t="s">
        <v>335</v>
      </c>
      <c r="C66" s="179">
        <f>+C67</f>
        <v>0</v>
      </c>
      <c r="D66" s="177"/>
      <c r="E66" s="177"/>
      <c r="F66" s="179">
        <f>+F67</f>
        <v>0</v>
      </c>
      <c r="G66" s="179">
        <f t="shared" si="6"/>
        <v>0</v>
      </c>
      <c r="H66" s="179"/>
      <c r="I66" s="170"/>
      <c r="J66" s="170"/>
      <c r="K66" s="170"/>
      <c r="L66" s="170"/>
      <c r="M66" s="170"/>
      <c r="N66" s="170"/>
      <c r="O66" s="170"/>
    </row>
    <row r="67" spans="1:15" x14ac:dyDescent="0.2">
      <c r="A67" s="54" t="s">
        <v>336</v>
      </c>
      <c r="B67" s="52" t="s">
        <v>337</v>
      </c>
      <c r="C67" s="48"/>
      <c r="D67" s="177"/>
      <c r="E67" s="177"/>
      <c r="F67" s="48"/>
      <c r="G67" s="175">
        <f t="shared" si="6"/>
        <v>0</v>
      </c>
      <c r="H67" s="179"/>
      <c r="I67" s="51"/>
      <c r="J67" s="51"/>
      <c r="K67" s="51"/>
      <c r="L67" s="51"/>
      <c r="M67" s="51"/>
      <c r="N67" s="51"/>
      <c r="O67" s="51"/>
    </row>
    <row r="68" spans="1:15" x14ac:dyDescent="0.2">
      <c r="A68" s="180" t="s">
        <v>338</v>
      </c>
      <c r="B68" s="181" t="s">
        <v>339</v>
      </c>
      <c r="C68" s="179">
        <f>+C69</f>
        <v>0</v>
      </c>
      <c r="D68" s="177"/>
      <c r="E68" s="177"/>
      <c r="F68" s="179">
        <f>+F69</f>
        <v>0</v>
      </c>
      <c r="G68" s="179">
        <f t="shared" si="6"/>
        <v>0</v>
      </c>
      <c r="H68" s="179"/>
      <c r="I68" s="170"/>
      <c r="J68" s="170"/>
      <c r="K68" s="170"/>
      <c r="L68" s="170"/>
      <c r="M68" s="170"/>
      <c r="N68" s="170"/>
      <c r="O68" s="170"/>
    </row>
    <row r="69" spans="1:15" x14ac:dyDescent="0.2">
      <c r="A69" s="54" t="s">
        <v>340</v>
      </c>
      <c r="B69" s="52" t="s">
        <v>339</v>
      </c>
      <c r="C69" s="48"/>
      <c r="D69" s="177"/>
      <c r="E69" s="177"/>
      <c r="F69" s="48"/>
      <c r="G69" s="175">
        <f t="shared" si="6"/>
        <v>0</v>
      </c>
      <c r="H69" s="179"/>
      <c r="I69" s="51"/>
      <c r="J69" s="51"/>
      <c r="K69" s="51"/>
      <c r="L69" s="51"/>
      <c r="M69" s="51"/>
      <c r="N69" s="51"/>
      <c r="O69" s="51"/>
    </row>
    <row r="70" spans="1:15" x14ac:dyDescent="0.2">
      <c r="A70" s="194" t="s">
        <v>341</v>
      </c>
      <c r="B70" s="195" t="s">
        <v>342</v>
      </c>
      <c r="C70" s="196">
        <f>+C71+C76</f>
        <v>0</v>
      </c>
      <c r="D70" s="197">
        <f>+D71+D76</f>
        <v>0</v>
      </c>
      <c r="E70" s="197">
        <f>+E71+E76</f>
        <v>0</v>
      </c>
      <c r="F70" s="196">
        <f>+F71+F76</f>
        <v>0</v>
      </c>
      <c r="G70" s="198">
        <f t="shared" si="6"/>
        <v>0</v>
      </c>
      <c r="H70" s="198">
        <f>IFERROR(+F70/E70*100,0)</f>
        <v>0</v>
      </c>
      <c r="I70" s="167"/>
      <c r="J70" s="167"/>
      <c r="K70" s="167"/>
      <c r="L70" s="167"/>
      <c r="M70" s="167"/>
      <c r="N70" s="167"/>
      <c r="O70" s="167"/>
    </row>
    <row r="71" spans="1:15" x14ac:dyDescent="0.2">
      <c r="A71" s="182" t="s">
        <v>343</v>
      </c>
      <c r="B71" s="183" t="s">
        <v>344</v>
      </c>
      <c r="C71" s="179">
        <f>+C72+C74</f>
        <v>0</v>
      </c>
      <c r="D71" s="162"/>
      <c r="E71" s="162"/>
      <c r="F71" s="179">
        <f>+F72+F74</f>
        <v>0</v>
      </c>
      <c r="G71" s="179">
        <f t="shared" si="6"/>
        <v>0</v>
      </c>
      <c r="H71" s="179">
        <f>IFERROR(+F71/E71*100,0)</f>
        <v>0</v>
      </c>
      <c r="I71" s="170"/>
      <c r="J71" s="170"/>
      <c r="K71" s="170"/>
      <c r="L71" s="170"/>
      <c r="M71" s="170"/>
      <c r="N71" s="170"/>
      <c r="O71" s="170"/>
    </row>
    <row r="72" spans="1:15" x14ac:dyDescent="0.2">
      <c r="A72" s="180" t="s">
        <v>345</v>
      </c>
      <c r="B72" s="181" t="s">
        <v>346</v>
      </c>
      <c r="C72" s="179">
        <f>+C73</f>
        <v>0</v>
      </c>
      <c r="D72" s="177"/>
      <c r="E72" s="177"/>
      <c r="F72" s="179">
        <f>+F73</f>
        <v>0</v>
      </c>
      <c r="G72" s="179">
        <f t="shared" si="6"/>
        <v>0</v>
      </c>
      <c r="H72" s="179"/>
      <c r="I72" s="170"/>
      <c r="J72" s="170"/>
      <c r="K72" s="170"/>
      <c r="L72" s="170"/>
      <c r="M72" s="170"/>
      <c r="N72" s="170"/>
      <c r="O72" s="170"/>
    </row>
    <row r="73" spans="1:15" x14ac:dyDescent="0.2">
      <c r="A73" s="54" t="s">
        <v>347</v>
      </c>
      <c r="B73" s="52" t="s">
        <v>348</v>
      </c>
      <c r="C73" s="48"/>
      <c r="D73" s="177"/>
      <c r="E73" s="177"/>
      <c r="F73" s="48"/>
      <c r="G73" s="175">
        <f t="shared" si="6"/>
        <v>0</v>
      </c>
      <c r="H73" s="179"/>
      <c r="I73" s="51"/>
      <c r="J73" s="51"/>
      <c r="K73" s="51"/>
      <c r="L73" s="51"/>
      <c r="M73" s="51"/>
      <c r="N73" s="51"/>
      <c r="O73" s="51"/>
    </row>
    <row r="74" spans="1:15" x14ac:dyDescent="0.2">
      <c r="A74" s="180" t="s">
        <v>349</v>
      </c>
      <c r="B74" s="181" t="s">
        <v>350</v>
      </c>
      <c r="C74" s="179">
        <f>+C75</f>
        <v>0</v>
      </c>
      <c r="D74" s="177"/>
      <c r="E74" s="177"/>
      <c r="F74" s="179">
        <f>+F75</f>
        <v>0</v>
      </c>
      <c r="G74" s="179">
        <f t="shared" si="6"/>
        <v>0</v>
      </c>
      <c r="H74" s="179"/>
      <c r="I74" s="170"/>
      <c r="J74" s="170"/>
      <c r="K74" s="170"/>
      <c r="L74" s="170"/>
      <c r="M74" s="170"/>
      <c r="N74" s="170"/>
      <c r="O74" s="170"/>
    </row>
    <row r="75" spans="1:15" x14ac:dyDescent="0.2">
      <c r="A75" s="54" t="s">
        <v>351</v>
      </c>
      <c r="B75" s="52" t="s">
        <v>352</v>
      </c>
      <c r="C75" s="48"/>
      <c r="D75" s="177"/>
      <c r="E75" s="177"/>
      <c r="F75" s="48"/>
      <c r="G75" s="175">
        <f t="shared" si="6"/>
        <v>0</v>
      </c>
      <c r="H75" s="179"/>
      <c r="I75" s="51"/>
      <c r="J75" s="51"/>
      <c r="K75" s="51"/>
      <c r="L75" s="51"/>
      <c r="M75" s="51"/>
      <c r="N75" s="51"/>
      <c r="O75" s="51"/>
    </row>
    <row r="76" spans="1:15" x14ac:dyDescent="0.2">
      <c r="A76" s="182" t="s">
        <v>353</v>
      </c>
      <c r="B76" s="183" t="s">
        <v>354</v>
      </c>
      <c r="C76" s="179">
        <f>+C77+C80+C84+C87</f>
        <v>0</v>
      </c>
      <c r="D76" s="49"/>
      <c r="E76" s="49"/>
      <c r="F76" s="179">
        <f>+F77+F80+F84+F87</f>
        <v>0</v>
      </c>
      <c r="G76" s="179">
        <f t="shared" ref="G76:G77" si="7">IFERROR(+F76/C76*100,0)</f>
        <v>0</v>
      </c>
      <c r="H76" s="179">
        <f>IFERROR(+F76/E76*100,0)</f>
        <v>0</v>
      </c>
      <c r="I76" s="51"/>
      <c r="J76" s="51"/>
      <c r="K76" s="51"/>
      <c r="L76" s="51"/>
      <c r="M76" s="51"/>
      <c r="N76" s="51"/>
      <c r="O76" s="51"/>
    </row>
    <row r="77" spans="1:15" x14ac:dyDescent="0.2">
      <c r="A77" s="180" t="s">
        <v>355</v>
      </c>
      <c r="B77" s="181" t="s">
        <v>356</v>
      </c>
      <c r="C77" s="179">
        <f>+C78+C79</f>
        <v>0</v>
      </c>
      <c r="D77" s="177"/>
      <c r="E77" s="177"/>
      <c r="F77" s="179">
        <f>+F78+F79</f>
        <v>0</v>
      </c>
      <c r="G77" s="179">
        <f t="shared" si="7"/>
        <v>0</v>
      </c>
      <c r="H77" s="179"/>
      <c r="I77" s="170"/>
      <c r="J77" s="170"/>
      <c r="K77" s="170"/>
      <c r="L77" s="170"/>
      <c r="M77" s="170"/>
      <c r="N77" s="170"/>
      <c r="O77" s="170"/>
    </row>
    <row r="78" spans="1:15" x14ac:dyDescent="0.2">
      <c r="A78" s="54" t="s">
        <v>357</v>
      </c>
      <c r="B78" s="52" t="s">
        <v>358</v>
      </c>
      <c r="C78" s="48"/>
      <c r="D78" s="177"/>
      <c r="E78" s="177"/>
      <c r="F78" s="48"/>
      <c r="G78" s="175">
        <f>IFERROR(+F78/C78*100,0)</f>
        <v>0</v>
      </c>
      <c r="H78" s="179"/>
      <c r="I78" s="51"/>
      <c r="J78" s="51"/>
      <c r="K78" s="51"/>
      <c r="L78" s="51"/>
      <c r="M78" s="51"/>
      <c r="N78" s="51"/>
      <c r="O78" s="51"/>
    </row>
    <row r="79" spans="1:15" x14ac:dyDescent="0.2">
      <c r="A79" s="54" t="s">
        <v>359</v>
      </c>
      <c r="B79" s="52" t="s">
        <v>240</v>
      </c>
      <c r="C79" s="48"/>
      <c r="D79" s="177"/>
      <c r="E79" s="177"/>
      <c r="F79" s="48"/>
      <c r="G79" s="175">
        <f>IFERROR(+F79/C79*100,0)</f>
        <v>0</v>
      </c>
      <c r="H79" s="179"/>
      <c r="I79" s="51"/>
      <c r="J79" s="51"/>
      <c r="K79" s="51"/>
      <c r="L79" s="51"/>
      <c r="M79" s="51"/>
      <c r="N79" s="51"/>
      <c r="O79" s="51"/>
    </row>
    <row r="80" spans="1:15" x14ac:dyDescent="0.2">
      <c r="A80" s="180" t="s">
        <v>360</v>
      </c>
      <c r="B80" s="181" t="s">
        <v>361</v>
      </c>
      <c r="C80" s="179">
        <f>+C81+C82+C83</f>
        <v>0</v>
      </c>
      <c r="D80" s="177"/>
      <c r="E80" s="177"/>
      <c r="F80" s="179">
        <f>+F81+F82+F83</f>
        <v>0</v>
      </c>
      <c r="G80" s="179">
        <f>IFERROR(+F80/C80*100,0)</f>
        <v>0</v>
      </c>
      <c r="H80" s="179"/>
      <c r="I80" s="170"/>
      <c r="J80" s="170"/>
      <c r="K80" s="170"/>
      <c r="L80" s="170"/>
      <c r="M80" s="170"/>
      <c r="N80" s="170"/>
      <c r="O80" s="170"/>
    </row>
    <row r="81" spans="1:15" x14ac:dyDescent="0.2">
      <c r="A81" s="54" t="s">
        <v>362</v>
      </c>
      <c r="B81" s="52" t="s">
        <v>244</v>
      </c>
      <c r="C81" s="48"/>
      <c r="D81" s="177"/>
      <c r="E81" s="177"/>
      <c r="F81" s="48"/>
      <c r="G81" s="175">
        <f t="shared" ref="G81:G83" si="8">IFERROR(+F81/C81*100,0)</f>
        <v>0</v>
      </c>
      <c r="H81" s="179"/>
      <c r="I81" s="51"/>
      <c r="J81" s="51"/>
      <c r="K81" s="51"/>
      <c r="L81" s="51"/>
      <c r="M81" s="51"/>
      <c r="N81" s="51"/>
      <c r="O81" s="51"/>
    </row>
    <row r="82" spans="1:15" x14ac:dyDescent="0.2">
      <c r="A82" s="54" t="s">
        <v>363</v>
      </c>
      <c r="B82" s="52" t="s">
        <v>364</v>
      </c>
      <c r="C82" s="48"/>
      <c r="D82" s="177"/>
      <c r="E82" s="177"/>
      <c r="F82" s="48"/>
      <c r="G82" s="175">
        <f t="shared" si="8"/>
        <v>0</v>
      </c>
      <c r="H82" s="179"/>
      <c r="I82" s="51"/>
      <c r="J82" s="51"/>
      <c r="K82" s="51"/>
      <c r="L82" s="51"/>
      <c r="M82" s="51"/>
      <c r="N82" s="51"/>
      <c r="O82" s="51"/>
    </row>
    <row r="83" spans="1:15" x14ac:dyDescent="0.2">
      <c r="A83" s="54" t="s">
        <v>365</v>
      </c>
      <c r="B83" s="52" t="s">
        <v>366</v>
      </c>
      <c r="C83" s="48"/>
      <c r="D83" s="177"/>
      <c r="E83" s="177"/>
      <c r="F83" s="48"/>
      <c r="G83" s="175">
        <f t="shared" si="8"/>
        <v>0</v>
      </c>
      <c r="H83" s="179"/>
      <c r="I83" s="51"/>
      <c r="J83" s="51"/>
      <c r="K83" s="51"/>
      <c r="L83" s="51"/>
      <c r="M83" s="51"/>
      <c r="N83" s="51"/>
      <c r="O83" s="51"/>
    </row>
    <row r="84" spans="1:15" x14ac:dyDescent="0.2">
      <c r="A84" s="180" t="s">
        <v>367</v>
      </c>
      <c r="B84" s="181" t="s">
        <v>368</v>
      </c>
      <c r="C84" s="179">
        <f>+C85+C86</f>
        <v>0</v>
      </c>
      <c r="D84" s="177"/>
      <c r="E84" s="177"/>
      <c r="F84" s="179">
        <f>+F85+F86</f>
        <v>0</v>
      </c>
      <c r="G84" s="179">
        <f>IFERROR(+F84/C84*100,0)</f>
        <v>0</v>
      </c>
      <c r="H84" s="179"/>
      <c r="I84" s="51"/>
      <c r="J84" s="51"/>
      <c r="K84" s="51"/>
      <c r="L84" s="51"/>
      <c r="M84" s="51"/>
      <c r="N84" s="51"/>
      <c r="O84" s="51"/>
    </row>
    <row r="85" spans="1:15" x14ac:dyDescent="0.2">
      <c r="A85" s="54" t="s">
        <v>369</v>
      </c>
      <c r="B85" s="52" t="s">
        <v>370</v>
      </c>
      <c r="C85" s="48"/>
      <c r="D85" s="177"/>
      <c r="E85" s="177"/>
      <c r="F85" s="48"/>
      <c r="G85" s="175">
        <f>IFERROR(+F85/C85*100,0)</f>
        <v>0</v>
      </c>
      <c r="H85" s="179"/>
      <c r="I85" s="51"/>
      <c r="J85" s="51"/>
      <c r="K85" s="51"/>
      <c r="L85" s="51"/>
      <c r="M85" s="51"/>
      <c r="N85" s="51"/>
      <c r="O85" s="51"/>
    </row>
    <row r="86" spans="1:15" x14ac:dyDescent="0.2">
      <c r="A86" s="54" t="s">
        <v>371</v>
      </c>
      <c r="B86" s="52" t="s">
        <v>372</v>
      </c>
      <c r="C86" s="48"/>
      <c r="D86" s="177"/>
      <c r="E86" s="177"/>
      <c r="F86" s="48"/>
      <c r="G86" s="175">
        <f>IFERROR(+F86/C86*100,0)</f>
        <v>0</v>
      </c>
      <c r="H86" s="179"/>
      <c r="I86" s="51"/>
      <c r="J86" s="51"/>
      <c r="K86" s="51"/>
      <c r="L86" s="51"/>
      <c r="M86" s="51"/>
      <c r="N86" s="51"/>
      <c r="O86" s="51"/>
    </row>
    <row r="87" spans="1:15" x14ac:dyDescent="0.2">
      <c r="A87" s="180" t="s">
        <v>373</v>
      </c>
      <c r="B87" s="181" t="s">
        <v>374</v>
      </c>
      <c r="C87" s="179">
        <f>+C88</f>
        <v>0</v>
      </c>
      <c r="D87" s="177"/>
      <c r="E87" s="177"/>
      <c r="F87" s="179">
        <f>+F88</f>
        <v>0</v>
      </c>
      <c r="G87" s="179">
        <f>IFERROR(+F87/C87*100,0)</f>
        <v>0</v>
      </c>
      <c r="H87" s="179"/>
      <c r="I87" s="51"/>
      <c r="J87" s="51"/>
      <c r="K87" s="51"/>
      <c r="L87" s="51"/>
      <c r="M87" s="51"/>
      <c r="N87" s="51"/>
      <c r="O87" s="51"/>
    </row>
    <row r="88" spans="1:15" x14ac:dyDescent="0.2">
      <c r="A88" s="54" t="s">
        <v>375</v>
      </c>
      <c r="B88" s="52" t="s">
        <v>376</v>
      </c>
      <c r="C88" s="48"/>
      <c r="D88" s="177"/>
      <c r="E88" s="177"/>
      <c r="F88" s="48"/>
      <c r="G88" s="175">
        <f>IFERROR(+F88/C88*100,0)</f>
        <v>0</v>
      </c>
      <c r="H88" s="179"/>
      <c r="I88" s="51"/>
      <c r="J88" s="51"/>
      <c r="K88" s="51"/>
      <c r="L88" s="51"/>
      <c r="M88" s="51"/>
      <c r="N88" s="51"/>
      <c r="O88" s="51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21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16.7109375" style="33" customWidth="1"/>
    <col min="2" max="2" width="48.140625" style="36" customWidth="1"/>
    <col min="3" max="3" width="20.140625" style="37" customWidth="1"/>
    <col min="4" max="5" width="17.5703125" style="38" bestFit="1" customWidth="1"/>
    <col min="6" max="6" width="16.42578125" style="37" bestFit="1" customWidth="1"/>
    <col min="7" max="7" width="15.5703125" style="37" bestFit="1" customWidth="1"/>
    <col min="8" max="8" width="11.85546875" style="37" bestFit="1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9" style="33" customWidth="1"/>
    <col min="258" max="258" width="57.5703125" style="33" customWidth="1"/>
    <col min="259" max="259" width="20.140625" style="33" customWidth="1"/>
    <col min="260" max="261" width="17.5703125" style="33" bestFit="1" customWidth="1"/>
    <col min="262" max="262" width="16.42578125" style="33" bestFit="1" customWidth="1"/>
    <col min="263" max="263" width="15.5703125" style="33" bestFit="1" customWidth="1"/>
    <col min="264" max="264" width="11.8554687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9" style="33" customWidth="1"/>
    <col min="514" max="514" width="57.5703125" style="33" customWidth="1"/>
    <col min="515" max="515" width="20.140625" style="33" customWidth="1"/>
    <col min="516" max="517" width="17.5703125" style="33" bestFit="1" customWidth="1"/>
    <col min="518" max="518" width="16.42578125" style="33" bestFit="1" customWidth="1"/>
    <col min="519" max="519" width="15.5703125" style="33" bestFit="1" customWidth="1"/>
    <col min="520" max="520" width="11.8554687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9" style="33" customWidth="1"/>
    <col min="770" max="770" width="57.5703125" style="33" customWidth="1"/>
    <col min="771" max="771" width="20.140625" style="33" customWidth="1"/>
    <col min="772" max="773" width="17.5703125" style="33" bestFit="1" customWidth="1"/>
    <col min="774" max="774" width="16.42578125" style="33" bestFit="1" customWidth="1"/>
    <col min="775" max="775" width="15.5703125" style="33" bestFit="1" customWidth="1"/>
    <col min="776" max="776" width="11.8554687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9" style="33" customWidth="1"/>
    <col min="1026" max="1026" width="57.5703125" style="33" customWidth="1"/>
    <col min="1027" max="1027" width="20.140625" style="33" customWidth="1"/>
    <col min="1028" max="1029" width="17.5703125" style="33" bestFit="1" customWidth="1"/>
    <col min="1030" max="1030" width="16.42578125" style="33" bestFit="1" customWidth="1"/>
    <col min="1031" max="1031" width="15.5703125" style="33" bestFit="1" customWidth="1"/>
    <col min="1032" max="1032" width="11.8554687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9" style="33" customWidth="1"/>
    <col min="1282" max="1282" width="57.5703125" style="33" customWidth="1"/>
    <col min="1283" max="1283" width="20.140625" style="33" customWidth="1"/>
    <col min="1284" max="1285" width="17.5703125" style="33" bestFit="1" customWidth="1"/>
    <col min="1286" max="1286" width="16.42578125" style="33" bestFit="1" customWidth="1"/>
    <col min="1287" max="1287" width="15.5703125" style="33" bestFit="1" customWidth="1"/>
    <col min="1288" max="1288" width="11.8554687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9" style="33" customWidth="1"/>
    <col min="1538" max="1538" width="57.5703125" style="33" customWidth="1"/>
    <col min="1539" max="1539" width="20.140625" style="33" customWidth="1"/>
    <col min="1540" max="1541" width="17.5703125" style="33" bestFit="1" customWidth="1"/>
    <col min="1542" max="1542" width="16.42578125" style="33" bestFit="1" customWidth="1"/>
    <col min="1543" max="1543" width="15.5703125" style="33" bestFit="1" customWidth="1"/>
    <col min="1544" max="1544" width="11.8554687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9" style="33" customWidth="1"/>
    <col min="1794" max="1794" width="57.5703125" style="33" customWidth="1"/>
    <col min="1795" max="1795" width="20.140625" style="33" customWidth="1"/>
    <col min="1796" max="1797" width="17.5703125" style="33" bestFit="1" customWidth="1"/>
    <col min="1798" max="1798" width="16.42578125" style="33" bestFit="1" customWidth="1"/>
    <col min="1799" max="1799" width="15.5703125" style="33" bestFit="1" customWidth="1"/>
    <col min="1800" max="1800" width="11.8554687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9" style="33" customWidth="1"/>
    <col min="2050" max="2050" width="57.5703125" style="33" customWidth="1"/>
    <col min="2051" max="2051" width="20.140625" style="33" customWidth="1"/>
    <col min="2052" max="2053" width="17.5703125" style="33" bestFit="1" customWidth="1"/>
    <col min="2054" max="2054" width="16.42578125" style="33" bestFit="1" customWidth="1"/>
    <col min="2055" max="2055" width="15.5703125" style="33" bestFit="1" customWidth="1"/>
    <col min="2056" max="2056" width="11.8554687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9" style="33" customWidth="1"/>
    <col min="2306" max="2306" width="57.5703125" style="33" customWidth="1"/>
    <col min="2307" max="2307" width="20.140625" style="33" customWidth="1"/>
    <col min="2308" max="2309" width="17.5703125" style="33" bestFit="1" customWidth="1"/>
    <col min="2310" max="2310" width="16.42578125" style="33" bestFit="1" customWidth="1"/>
    <col min="2311" max="2311" width="15.5703125" style="33" bestFit="1" customWidth="1"/>
    <col min="2312" max="2312" width="11.8554687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9" style="33" customWidth="1"/>
    <col min="2562" max="2562" width="57.5703125" style="33" customWidth="1"/>
    <col min="2563" max="2563" width="20.140625" style="33" customWidth="1"/>
    <col min="2564" max="2565" width="17.5703125" style="33" bestFit="1" customWidth="1"/>
    <col min="2566" max="2566" width="16.42578125" style="33" bestFit="1" customWidth="1"/>
    <col min="2567" max="2567" width="15.5703125" style="33" bestFit="1" customWidth="1"/>
    <col min="2568" max="2568" width="11.8554687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9" style="33" customWidth="1"/>
    <col min="2818" max="2818" width="57.5703125" style="33" customWidth="1"/>
    <col min="2819" max="2819" width="20.140625" style="33" customWidth="1"/>
    <col min="2820" max="2821" width="17.5703125" style="33" bestFit="1" customWidth="1"/>
    <col min="2822" max="2822" width="16.42578125" style="33" bestFit="1" customWidth="1"/>
    <col min="2823" max="2823" width="15.5703125" style="33" bestFit="1" customWidth="1"/>
    <col min="2824" max="2824" width="11.8554687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9" style="33" customWidth="1"/>
    <col min="3074" max="3074" width="57.5703125" style="33" customWidth="1"/>
    <col min="3075" max="3075" width="20.140625" style="33" customWidth="1"/>
    <col min="3076" max="3077" width="17.5703125" style="33" bestFit="1" customWidth="1"/>
    <col min="3078" max="3078" width="16.42578125" style="33" bestFit="1" customWidth="1"/>
    <col min="3079" max="3079" width="15.5703125" style="33" bestFit="1" customWidth="1"/>
    <col min="3080" max="3080" width="11.8554687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9" style="33" customWidth="1"/>
    <col min="3330" max="3330" width="57.5703125" style="33" customWidth="1"/>
    <col min="3331" max="3331" width="20.140625" style="33" customWidth="1"/>
    <col min="3332" max="3333" width="17.5703125" style="33" bestFit="1" customWidth="1"/>
    <col min="3334" max="3334" width="16.42578125" style="33" bestFit="1" customWidth="1"/>
    <col min="3335" max="3335" width="15.5703125" style="33" bestFit="1" customWidth="1"/>
    <col min="3336" max="3336" width="11.8554687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9" style="33" customWidth="1"/>
    <col min="3586" max="3586" width="57.5703125" style="33" customWidth="1"/>
    <col min="3587" max="3587" width="20.140625" style="33" customWidth="1"/>
    <col min="3588" max="3589" width="17.5703125" style="33" bestFit="1" customWidth="1"/>
    <col min="3590" max="3590" width="16.42578125" style="33" bestFit="1" customWidth="1"/>
    <col min="3591" max="3591" width="15.5703125" style="33" bestFit="1" customWidth="1"/>
    <col min="3592" max="3592" width="11.8554687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9" style="33" customWidth="1"/>
    <col min="3842" max="3842" width="57.5703125" style="33" customWidth="1"/>
    <col min="3843" max="3843" width="20.140625" style="33" customWidth="1"/>
    <col min="3844" max="3845" width="17.5703125" style="33" bestFit="1" customWidth="1"/>
    <col min="3846" max="3846" width="16.42578125" style="33" bestFit="1" customWidth="1"/>
    <col min="3847" max="3847" width="15.5703125" style="33" bestFit="1" customWidth="1"/>
    <col min="3848" max="3848" width="11.8554687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9" style="33" customWidth="1"/>
    <col min="4098" max="4098" width="57.5703125" style="33" customWidth="1"/>
    <col min="4099" max="4099" width="20.140625" style="33" customWidth="1"/>
    <col min="4100" max="4101" width="17.5703125" style="33" bestFit="1" customWidth="1"/>
    <col min="4102" max="4102" width="16.42578125" style="33" bestFit="1" customWidth="1"/>
    <col min="4103" max="4103" width="15.5703125" style="33" bestFit="1" customWidth="1"/>
    <col min="4104" max="4104" width="11.8554687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9" style="33" customWidth="1"/>
    <col min="4354" max="4354" width="57.5703125" style="33" customWidth="1"/>
    <col min="4355" max="4355" width="20.140625" style="33" customWidth="1"/>
    <col min="4356" max="4357" width="17.5703125" style="33" bestFit="1" customWidth="1"/>
    <col min="4358" max="4358" width="16.42578125" style="33" bestFit="1" customWidth="1"/>
    <col min="4359" max="4359" width="15.5703125" style="33" bestFit="1" customWidth="1"/>
    <col min="4360" max="4360" width="11.8554687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9" style="33" customWidth="1"/>
    <col min="4610" max="4610" width="57.5703125" style="33" customWidth="1"/>
    <col min="4611" max="4611" width="20.140625" style="33" customWidth="1"/>
    <col min="4612" max="4613" width="17.5703125" style="33" bestFit="1" customWidth="1"/>
    <col min="4614" max="4614" width="16.42578125" style="33" bestFit="1" customWidth="1"/>
    <col min="4615" max="4615" width="15.5703125" style="33" bestFit="1" customWidth="1"/>
    <col min="4616" max="4616" width="11.8554687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9" style="33" customWidth="1"/>
    <col min="4866" max="4866" width="57.5703125" style="33" customWidth="1"/>
    <col min="4867" max="4867" width="20.140625" style="33" customWidth="1"/>
    <col min="4868" max="4869" width="17.5703125" style="33" bestFit="1" customWidth="1"/>
    <col min="4870" max="4870" width="16.42578125" style="33" bestFit="1" customWidth="1"/>
    <col min="4871" max="4871" width="15.5703125" style="33" bestFit="1" customWidth="1"/>
    <col min="4872" max="4872" width="11.8554687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9" style="33" customWidth="1"/>
    <col min="5122" max="5122" width="57.5703125" style="33" customWidth="1"/>
    <col min="5123" max="5123" width="20.140625" style="33" customWidth="1"/>
    <col min="5124" max="5125" width="17.5703125" style="33" bestFit="1" customWidth="1"/>
    <col min="5126" max="5126" width="16.42578125" style="33" bestFit="1" customWidth="1"/>
    <col min="5127" max="5127" width="15.5703125" style="33" bestFit="1" customWidth="1"/>
    <col min="5128" max="5128" width="11.8554687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9" style="33" customWidth="1"/>
    <col min="5378" max="5378" width="57.5703125" style="33" customWidth="1"/>
    <col min="5379" max="5379" width="20.140625" style="33" customWidth="1"/>
    <col min="5380" max="5381" width="17.5703125" style="33" bestFit="1" customWidth="1"/>
    <col min="5382" max="5382" width="16.42578125" style="33" bestFit="1" customWidth="1"/>
    <col min="5383" max="5383" width="15.5703125" style="33" bestFit="1" customWidth="1"/>
    <col min="5384" max="5384" width="11.8554687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9" style="33" customWidth="1"/>
    <col min="5634" max="5634" width="57.5703125" style="33" customWidth="1"/>
    <col min="5635" max="5635" width="20.140625" style="33" customWidth="1"/>
    <col min="5636" max="5637" width="17.5703125" style="33" bestFit="1" customWidth="1"/>
    <col min="5638" max="5638" width="16.42578125" style="33" bestFit="1" customWidth="1"/>
    <col min="5639" max="5639" width="15.5703125" style="33" bestFit="1" customWidth="1"/>
    <col min="5640" max="5640" width="11.8554687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9" style="33" customWidth="1"/>
    <col min="5890" max="5890" width="57.5703125" style="33" customWidth="1"/>
    <col min="5891" max="5891" width="20.140625" style="33" customWidth="1"/>
    <col min="5892" max="5893" width="17.5703125" style="33" bestFit="1" customWidth="1"/>
    <col min="5894" max="5894" width="16.42578125" style="33" bestFit="1" customWidth="1"/>
    <col min="5895" max="5895" width="15.5703125" style="33" bestFit="1" customWidth="1"/>
    <col min="5896" max="5896" width="11.8554687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9" style="33" customWidth="1"/>
    <col min="6146" max="6146" width="57.5703125" style="33" customWidth="1"/>
    <col min="6147" max="6147" width="20.140625" style="33" customWidth="1"/>
    <col min="6148" max="6149" width="17.5703125" style="33" bestFit="1" customWidth="1"/>
    <col min="6150" max="6150" width="16.42578125" style="33" bestFit="1" customWidth="1"/>
    <col min="6151" max="6151" width="15.5703125" style="33" bestFit="1" customWidth="1"/>
    <col min="6152" max="6152" width="11.8554687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9" style="33" customWidth="1"/>
    <col min="6402" max="6402" width="57.5703125" style="33" customWidth="1"/>
    <col min="6403" max="6403" width="20.140625" style="33" customWidth="1"/>
    <col min="6404" max="6405" width="17.5703125" style="33" bestFit="1" customWidth="1"/>
    <col min="6406" max="6406" width="16.42578125" style="33" bestFit="1" customWidth="1"/>
    <col min="6407" max="6407" width="15.5703125" style="33" bestFit="1" customWidth="1"/>
    <col min="6408" max="6408" width="11.8554687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9" style="33" customWidth="1"/>
    <col min="6658" max="6658" width="57.5703125" style="33" customWidth="1"/>
    <col min="6659" max="6659" width="20.140625" style="33" customWidth="1"/>
    <col min="6660" max="6661" width="17.5703125" style="33" bestFit="1" customWidth="1"/>
    <col min="6662" max="6662" width="16.42578125" style="33" bestFit="1" customWidth="1"/>
    <col min="6663" max="6663" width="15.5703125" style="33" bestFit="1" customWidth="1"/>
    <col min="6664" max="6664" width="11.8554687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9" style="33" customWidth="1"/>
    <col min="6914" max="6914" width="57.5703125" style="33" customWidth="1"/>
    <col min="6915" max="6915" width="20.140625" style="33" customWidth="1"/>
    <col min="6916" max="6917" width="17.5703125" style="33" bestFit="1" customWidth="1"/>
    <col min="6918" max="6918" width="16.42578125" style="33" bestFit="1" customWidth="1"/>
    <col min="6919" max="6919" width="15.5703125" style="33" bestFit="1" customWidth="1"/>
    <col min="6920" max="6920" width="11.8554687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9" style="33" customWidth="1"/>
    <col min="7170" max="7170" width="57.5703125" style="33" customWidth="1"/>
    <col min="7171" max="7171" width="20.140625" style="33" customWidth="1"/>
    <col min="7172" max="7173" width="17.5703125" style="33" bestFit="1" customWidth="1"/>
    <col min="7174" max="7174" width="16.42578125" style="33" bestFit="1" customWidth="1"/>
    <col min="7175" max="7175" width="15.5703125" style="33" bestFit="1" customWidth="1"/>
    <col min="7176" max="7176" width="11.8554687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9" style="33" customWidth="1"/>
    <col min="7426" max="7426" width="57.5703125" style="33" customWidth="1"/>
    <col min="7427" max="7427" width="20.140625" style="33" customWidth="1"/>
    <col min="7428" max="7429" width="17.5703125" style="33" bestFit="1" customWidth="1"/>
    <col min="7430" max="7430" width="16.42578125" style="33" bestFit="1" customWidth="1"/>
    <col min="7431" max="7431" width="15.5703125" style="33" bestFit="1" customWidth="1"/>
    <col min="7432" max="7432" width="11.8554687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9" style="33" customWidth="1"/>
    <col min="7682" max="7682" width="57.5703125" style="33" customWidth="1"/>
    <col min="7683" max="7683" width="20.140625" style="33" customWidth="1"/>
    <col min="7684" max="7685" width="17.5703125" style="33" bestFit="1" customWidth="1"/>
    <col min="7686" max="7686" width="16.42578125" style="33" bestFit="1" customWidth="1"/>
    <col min="7687" max="7687" width="15.5703125" style="33" bestFit="1" customWidth="1"/>
    <col min="7688" max="7688" width="11.8554687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9" style="33" customWidth="1"/>
    <col min="7938" max="7938" width="57.5703125" style="33" customWidth="1"/>
    <col min="7939" max="7939" width="20.140625" style="33" customWidth="1"/>
    <col min="7940" max="7941" width="17.5703125" style="33" bestFit="1" customWidth="1"/>
    <col min="7942" max="7942" width="16.42578125" style="33" bestFit="1" customWidth="1"/>
    <col min="7943" max="7943" width="15.5703125" style="33" bestFit="1" customWidth="1"/>
    <col min="7944" max="7944" width="11.8554687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9" style="33" customWidth="1"/>
    <col min="8194" max="8194" width="57.5703125" style="33" customWidth="1"/>
    <col min="8195" max="8195" width="20.140625" style="33" customWidth="1"/>
    <col min="8196" max="8197" width="17.5703125" style="33" bestFit="1" customWidth="1"/>
    <col min="8198" max="8198" width="16.42578125" style="33" bestFit="1" customWidth="1"/>
    <col min="8199" max="8199" width="15.5703125" style="33" bestFit="1" customWidth="1"/>
    <col min="8200" max="8200" width="11.8554687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9" style="33" customWidth="1"/>
    <col min="8450" max="8450" width="57.5703125" style="33" customWidth="1"/>
    <col min="8451" max="8451" width="20.140625" style="33" customWidth="1"/>
    <col min="8452" max="8453" width="17.5703125" style="33" bestFit="1" customWidth="1"/>
    <col min="8454" max="8454" width="16.42578125" style="33" bestFit="1" customWidth="1"/>
    <col min="8455" max="8455" width="15.5703125" style="33" bestFit="1" customWidth="1"/>
    <col min="8456" max="8456" width="11.8554687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9" style="33" customWidth="1"/>
    <col min="8706" max="8706" width="57.5703125" style="33" customWidth="1"/>
    <col min="8707" max="8707" width="20.140625" style="33" customWidth="1"/>
    <col min="8708" max="8709" width="17.5703125" style="33" bestFit="1" customWidth="1"/>
    <col min="8710" max="8710" width="16.42578125" style="33" bestFit="1" customWidth="1"/>
    <col min="8711" max="8711" width="15.5703125" style="33" bestFit="1" customWidth="1"/>
    <col min="8712" max="8712" width="11.8554687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9" style="33" customWidth="1"/>
    <col min="8962" max="8962" width="57.5703125" style="33" customWidth="1"/>
    <col min="8963" max="8963" width="20.140625" style="33" customWidth="1"/>
    <col min="8964" max="8965" width="17.5703125" style="33" bestFit="1" customWidth="1"/>
    <col min="8966" max="8966" width="16.42578125" style="33" bestFit="1" customWidth="1"/>
    <col min="8967" max="8967" width="15.5703125" style="33" bestFit="1" customWidth="1"/>
    <col min="8968" max="8968" width="11.8554687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9" style="33" customWidth="1"/>
    <col min="9218" max="9218" width="57.5703125" style="33" customWidth="1"/>
    <col min="9219" max="9219" width="20.140625" style="33" customWidth="1"/>
    <col min="9220" max="9221" width="17.5703125" style="33" bestFit="1" customWidth="1"/>
    <col min="9222" max="9222" width="16.42578125" style="33" bestFit="1" customWidth="1"/>
    <col min="9223" max="9223" width="15.5703125" style="33" bestFit="1" customWidth="1"/>
    <col min="9224" max="9224" width="11.8554687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9" style="33" customWidth="1"/>
    <col min="9474" max="9474" width="57.5703125" style="33" customWidth="1"/>
    <col min="9475" max="9475" width="20.140625" style="33" customWidth="1"/>
    <col min="9476" max="9477" width="17.5703125" style="33" bestFit="1" customWidth="1"/>
    <col min="9478" max="9478" width="16.42578125" style="33" bestFit="1" customWidth="1"/>
    <col min="9479" max="9479" width="15.5703125" style="33" bestFit="1" customWidth="1"/>
    <col min="9480" max="9480" width="11.8554687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9" style="33" customWidth="1"/>
    <col min="9730" max="9730" width="57.5703125" style="33" customWidth="1"/>
    <col min="9731" max="9731" width="20.140625" style="33" customWidth="1"/>
    <col min="9732" max="9733" width="17.5703125" style="33" bestFit="1" customWidth="1"/>
    <col min="9734" max="9734" width="16.42578125" style="33" bestFit="1" customWidth="1"/>
    <col min="9735" max="9735" width="15.5703125" style="33" bestFit="1" customWidth="1"/>
    <col min="9736" max="9736" width="11.8554687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9" style="33" customWidth="1"/>
    <col min="9986" max="9986" width="57.5703125" style="33" customWidth="1"/>
    <col min="9987" max="9987" width="20.140625" style="33" customWidth="1"/>
    <col min="9988" max="9989" width="17.5703125" style="33" bestFit="1" customWidth="1"/>
    <col min="9990" max="9990" width="16.42578125" style="33" bestFit="1" customWidth="1"/>
    <col min="9991" max="9991" width="15.5703125" style="33" bestFit="1" customWidth="1"/>
    <col min="9992" max="9992" width="11.8554687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9" style="33" customWidth="1"/>
    <col min="10242" max="10242" width="57.5703125" style="33" customWidth="1"/>
    <col min="10243" max="10243" width="20.140625" style="33" customWidth="1"/>
    <col min="10244" max="10245" width="17.5703125" style="33" bestFit="1" customWidth="1"/>
    <col min="10246" max="10246" width="16.42578125" style="33" bestFit="1" customWidth="1"/>
    <col min="10247" max="10247" width="15.5703125" style="33" bestFit="1" customWidth="1"/>
    <col min="10248" max="10248" width="11.8554687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9" style="33" customWidth="1"/>
    <col min="10498" max="10498" width="57.5703125" style="33" customWidth="1"/>
    <col min="10499" max="10499" width="20.140625" style="33" customWidth="1"/>
    <col min="10500" max="10501" width="17.5703125" style="33" bestFit="1" customWidth="1"/>
    <col min="10502" max="10502" width="16.42578125" style="33" bestFit="1" customWidth="1"/>
    <col min="10503" max="10503" width="15.5703125" style="33" bestFit="1" customWidth="1"/>
    <col min="10504" max="10504" width="11.8554687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9" style="33" customWidth="1"/>
    <col min="10754" max="10754" width="57.5703125" style="33" customWidth="1"/>
    <col min="10755" max="10755" width="20.140625" style="33" customWidth="1"/>
    <col min="10756" max="10757" width="17.5703125" style="33" bestFit="1" customWidth="1"/>
    <col min="10758" max="10758" width="16.42578125" style="33" bestFit="1" customWidth="1"/>
    <col min="10759" max="10759" width="15.5703125" style="33" bestFit="1" customWidth="1"/>
    <col min="10760" max="10760" width="11.8554687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9" style="33" customWidth="1"/>
    <col min="11010" max="11010" width="57.5703125" style="33" customWidth="1"/>
    <col min="11011" max="11011" width="20.140625" style="33" customWidth="1"/>
    <col min="11012" max="11013" width="17.5703125" style="33" bestFit="1" customWidth="1"/>
    <col min="11014" max="11014" width="16.42578125" style="33" bestFit="1" customWidth="1"/>
    <col min="11015" max="11015" width="15.5703125" style="33" bestFit="1" customWidth="1"/>
    <col min="11016" max="11016" width="11.8554687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9" style="33" customWidth="1"/>
    <col min="11266" max="11266" width="57.5703125" style="33" customWidth="1"/>
    <col min="11267" max="11267" width="20.140625" style="33" customWidth="1"/>
    <col min="11268" max="11269" width="17.5703125" style="33" bestFit="1" customWidth="1"/>
    <col min="11270" max="11270" width="16.42578125" style="33" bestFit="1" customWidth="1"/>
    <col min="11271" max="11271" width="15.5703125" style="33" bestFit="1" customWidth="1"/>
    <col min="11272" max="11272" width="11.8554687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9" style="33" customWidth="1"/>
    <col min="11522" max="11522" width="57.5703125" style="33" customWidth="1"/>
    <col min="11523" max="11523" width="20.140625" style="33" customWidth="1"/>
    <col min="11524" max="11525" width="17.5703125" style="33" bestFit="1" customWidth="1"/>
    <col min="11526" max="11526" width="16.42578125" style="33" bestFit="1" customWidth="1"/>
    <col min="11527" max="11527" width="15.5703125" style="33" bestFit="1" customWidth="1"/>
    <col min="11528" max="11528" width="11.8554687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9" style="33" customWidth="1"/>
    <col min="11778" max="11778" width="57.5703125" style="33" customWidth="1"/>
    <col min="11779" max="11779" width="20.140625" style="33" customWidth="1"/>
    <col min="11780" max="11781" width="17.5703125" style="33" bestFit="1" customWidth="1"/>
    <col min="11782" max="11782" width="16.42578125" style="33" bestFit="1" customWidth="1"/>
    <col min="11783" max="11783" width="15.5703125" style="33" bestFit="1" customWidth="1"/>
    <col min="11784" max="11784" width="11.8554687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9" style="33" customWidth="1"/>
    <col min="12034" max="12034" width="57.5703125" style="33" customWidth="1"/>
    <col min="12035" max="12035" width="20.140625" style="33" customWidth="1"/>
    <col min="12036" max="12037" width="17.5703125" style="33" bestFit="1" customWidth="1"/>
    <col min="12038" max="12038" width="16.42578125" style="33" bestFit="1" customWidth="1"/>
    <col min="12039" max="12039" width="15.5703125" style="33" bestFit="1" customWidth="1"/>
    <col min="12040" max="12040" width="11.8554687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9" style="33" customWidth="1"/>
    <col min="12290" max="12290" width="57.5703125" style="33" customWidth="1"/>
    <col min="12291" max="12291" width="20.140625" style="33" customWidth="1"/>
    <col min="12292" max="12293" width="17.5703125" style="33" bestFit="1" customWidth="1"/>
    <col min="12294" max="12294" width="16.42578125" style="33" bestFit="1" customWidth="1"/>
    <col min="12295" max="12295" width="15.5703125" style="33" bestFit="1" customWidth="1"/>
    <col min="12296" max="12296" width="11.8554687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9" style="33" customWidth="1"/>
    <col min="12546" max="12546" width="57.5703125" style="33" customWidth="1"/>
    <col min="12547" max="12547" width="20.140625" style="33" customWidth="1"/>
    <col min="12548" max="12549" width="17.5703125" style="33" bestFit="1" customWidth="1"/>
    <col min="12550" max="12550" width="16.42578125" style="33" bestFit="1" customWidth="1"/>
    <col min="12551" max="12551" width="15.5703125" style="33" bestFit="1" customWidth="1"/>
    <col min="12552" max="12552" width="11.8554687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9" style="33" customWidth="1"/>
    <col min="12802" max="12802" width="57.5703125" style="33" customWidth="1"/>
    <col min="12803" max="12803" width="20.140625" style="33" customWidth="1"/>
    <col min="12804" max="12805" width="17.5703125" style="33" bestFit="1" customWidth="1"/>
    <col min="12806" max="12806" width="16.42578125" style="33" bestFit="1" customWidth="1"/>
    <col min="12807" max="12807" width="15.5703125" style="33" bestFit="1" customWidth="1"/>
    <col min="12808" max="12808" width="11.8554687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9" style="33" customWidth="1"/>
    <col min="13058" max="13058" width="57.5703125" style="33" customWidth="1"/>
    <col min="13059" max="13059" width="20.140625" style="33" customWidth="1"/>
    <col min="13060" max="13061" width="17.5703125" style="33" bestFit="1" customWidth="1"/>
    <col min="13062" max="13062" width="16.42578125" style="33" bestFit="1" customWidth="1"/>
    <col min="13063" max="13063" width="15.5703125" style="33" bestFit="1" customWidth="1"/>
    <col min="13064" max="13064" width="11.8554687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9" style="33" customWidth="1"/>
    <col min="13314" max="13314" width="57.5703125" style="33" customWidth="1"/>
    <col min="13315" max="13315" width="20.140625" style="33" customWidth="1"/>
    <col min="13316" max="13317" width="17.5703125" style="33" bestFit="1" customWidth="1"/>
    <col min="13318" max="13318" width="16.42578125" style="33" bestFit="1" customWidth="1"/>
    <col min="13319" max="13319" width="15.5703125" style="33" bestFit="1" customWidth="1"/>
    <col min="13320" max="13320" width="11.8554687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9" style="33" customWidth="1"/>
    <col min="13570" max="13570" width="57.5703125" style="33" customWidth="1"/>
    <col min="13571" max="13571" width="20.140625" style="33" customWidth="1"/>
    <col min="13572" max="13573" width="17.5703125" style="33" bestFit="1" customWidth="1"/>
    <col min="13574" max="13574" width="16.42578125" style="33" bestFit="1" customWidth="1"/>
    <col min="13575" max="13575" width="15.5703125" style="33" bestFit="1" customWidth="1"/>
    <col min="13576" max="13576" width="11.8554687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9" style="33" customWidth="1"/>
    <col min="13826" max="13826" width="57.5703125" style="33" customWidth="1"/>
    <col min="13827" max="13827" width="20.140625" style="33" customWidth="1"/>
    <col min="13828" max="13829" width="17.5703125" style="33" bestFit="1" customWidth="1"/>
    <col min="13830" max="13830" width="16.42578125" style="33" bestFit="1" customWidth="1"/>
    <col min="13831" max="13831" width="15.5703125" style="33" bestFit="1" customWidth="1"/>
    <col min="13832" max="13832" width="11.8554687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9" style="33" customWidth="1"/>
    <col min="14082" max="14082" width="57.5703125" style="33" customWidth="1"/>
    <col min="14083" max="14083" width="20.140625" style="33" customWidth="1"/>
    <col min="14084" max="14085" width="17.5703125" style="33" bestFit="1" customWidth="1"/>
    <col min="14086" max="14086" width="16.42578125" style="33" bestFit="1" customWidth="1"/>
    <col min="14087" max="14087" width="15.5703125" style="33" bestFit="1" customWidth="1"/>
    <col min="14088" max="14088" width="11.8554687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9" style="33" customWidth="1"/>
    <col min="14338" max="14338" width="57.5703125" style="33" customWidth="1"/>
    <col min="14339" max="14339" width="20.140625" style="33" customWidth="1"/>
    <col min="14340" max="14341" width="17.5703125" style="33" bestFit="1" customWidth="1"/>
    <col min="14342" max="14342" width="16.42578125" style="33" bestFit="1" customWidth="1"/>
    <col min="14343" max="14343" width="15.5703125" style="33" bestFit="1" customWidth="1"/>
    <col min="14344" max="14344" width="11.8554687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9" style="33" customWidth="1"/>
    <col min="14594" max="14594" width="57.5703125" style="33" customWidth="1"/>
    <col min="14595" max="14595" width="20.140625" style="33" customWidth="1"/>
    <col min="14596" max="14597" width="17.5703125" style="33" bestFit="1" customWidth="1"/>
    <col min="14598" max="14598" width="16.42578125" style="33" bestFit="1" customWidth="1"/>
    <col min="14599" max="14599" width="15.5703125" style="33" bestFit="1" customWidth="1"/>
    <col min="14600" max="14600" width="11.8554687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9" style="33" customWidth="1"/>
    <col min="14850" max="14850" width="57.5703125" style="33" customWidth="1"/>
    <col min="14851" max="14851" width="20.140625" style="33" customWidth="1"/>
    <col min="14852" max="14853" width="17.5703125" style="33" bestFit="1" customWidth="1"/>
    <col min="14854" max="14854" width="16.42578125" style="33" bestFit="1" customWidth="1"/>
    <col min="14855" max="14855" width="15.5703125" style="33" bestFit="1" customWidth="1"/>
    <col min="14856" max="14856" width="11.8554687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9" style="33" customWidth="1"/>
    <col min="15106" max="15106" width="57.5703125" style="33" customWidth="1"/>
    <col min="15107" max="15107" width="20.140625" style="33" customWidth="1"/>
    <col min="15108" max="15109" width="17.5703125" style="33" bestFit="1" customWidth="1"/>
    <col min="15110" max="15110" width="16.42578125" style="33" bestFit="1" customWidth="1"/>
    <col min="15111" max="15111" width="15.5703125" style="33" bestFit="1" customWidth="1"/>
    <col min="15112" max="15112" width="11.8554687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9" style="33" customWidth="1"/>
    <col min="15362" max="15362" width="57.5703125" style="33" customWidth="1"/>
    <col min="15363" max="15363" width="20.140625" style="33" customWidth="1"/>
    <col min="15364" max="15365" width="17.5703125" style="33" bestFit="1" customWidth="1"/>
    <col min="15366" max="15366" width="16.42578125" style="33" bestFit="1" customWidth="1"/>
    <col min="15367" max="15367" width="15.5703125" style="33" bestFit="1" customWidth="1"/>
    <col min="15368" max="15368" width="11.8554687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9" style="33" customWidth="1"/>
    <col min="15618" max="15618" width="57.5703125" style="33" customWidth="1"/>
    <col min="15619" max="15619" width="20.140625" style="33" customWidth="1"/>
    <col min="15620" max="15621" width="17.5703125" style="33" bestFit="1" customWidth="1"/>
    <col min="15622" max="15622" width="16.42578125" style="33" bestFit="1" customWidth="1"/>
    <col min="15623" max="15623" width="15.5703125" style="33" bestFit="1" customWidth="1"/>
    <col min="15624" max="15624" width="11.8554687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9" style="33" customWidth="1"/>
    <col min="15874" max="15874" width="57.5703125" style="33" customWidth="1"/>
    <col min="15875" max="15875" width="20.140625" style="33" customWidth="1"/>
    <col min="15876" max="15877" width="17.5703125" style="33" bestFit="1" customWidth="1"/>
    <col min="15878" max="15878" width="16.42578125" style="33" bestFit="1" customWidth="1"/>
    <col min="15879" max="15879" width="15.5703125" style="33" bestFit="1" customWidth="1"/>
    <col min="15880" max="15880" width="11.8554687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9" style="33" customWidth="1"/>
    <col min="16130" max="16130" width="57.5703125" style="33" customWidth="1"/>
    <col min="16131" max="16131" width="20.140625" style="33" customWidth="1"/>
    <col min="16132" max="16133" width="17.5703125" style="33" bestFit="1" customWidth="1"/>
    <col min="16134" max="16134" width="16.42578125" style="33" bestFit="1" customWidth="1"/>
    <col min="16135" max="16135" width="15.5703125" style="33" bestFit="1" customWidth="1"/>
    <col min="16136" max="16136" width="11.8554687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5.75" hidden="1" x14ac:dyDescent="0.2">
      <c r="A1" s="278" t="s">
        <v>0</v>
      </c>
      <c r="B1" s="278"/>
      <c r="C1" s="278"/>
      <c r="D1" s="278"/>
      <c r="E1" s="278"/>
      <c r="F1" s="278"/>
      <c r="G1" s="278"/>
      <c r="H1" s="278"/>
      <c r="I1" s="39"/>
      <c r="J1" s="39"/>
      <c r="K1" s="39"/>
      <c r="L1" s="165"/>
      <c r="M1" s="165"/>
      <c r="N1" s="165"/>
      <c r="O1" s="165"/>
    </row>
    <row r="2" spans="1:15" ht="18" hidden="1" x14ac:dyDescent="0.2">
      <c r="A2" s="168"/>
      <c r="B2" s="168"/>
      <c r="C2" s="168"/>
      <c r="D2" s="168"/>
      <c r="E2" s="168"/>
      <c r="F2" s="168"/>
      <c r="G2" s="168"/>
      <c r="H2" s="178"/>
      <c r="I2" s="169"/>
      <c r="J2" s="169"/>
      <c r="K2" s="169"/>
      <c r="L2" s="165"/>
      <c r="M2" s="165"/>
      <c r="N2" s="165"/>
      <c r="O2" s="165"/>
    </row>
    <row r="3" spans="1:15" ht="15.75" hidden="1" customHeight="1" x14ac:dyDescent="0.2">
      <c r="A3" s="278" t="s">
        <v>25</v>
      </c>
      <c r="B3" s="278"/>
      <c r="C3" s="278"/>
      <c r="D3" s="278"/>
      <c r="E3" s="278"/>
      <c r="F3" s="278"/>
      <c r="G3" s="278"/>
      <c r="H3" s="278"/>
      <c r="I3" s="39"/>
      <c r="J3" s="39"/>
      <c r="K3" s="39"/>
      <c r="L3" s="165"/>
      <c r="M3" s="165"/>
      <c r="N3" s="165"/>
      <c r="O3" s="165"/>
    </row>
    <row r="4" spans="1:15" ht="18" hidden="1" x14ac:dyDescent="0.2">
      <c r="A4" s="168"/>
      <c r="B4" s="168"/>
      <c r="C4" s="168"/>
      <c r="D4" s="168"/>
      <c r="E4" s="168"/>
      <c r="F4" s="168"/>
      <c r="G4" s="168"/>
      <c r="H4" s="178"/>
      <c r="I4" s="169"/>
      <c r="J4" s="169"/>
      <c r="K4" s="169"/>
      <c r="L4" s="165"/>
      <c r="M4" s="165"/>
      <c r="N4" s="165"/>
      <c r="O4" s="165"/>
    </row>
    <row r="5" spans="1:15" ht="15.75" hidden="1" customHeight="1" x14ac:dyDescent="0.2">
      <c r="A5" s="278" t="s">
        <v>26</v>
      </c>
      <c r="B5" s="278"/>
      <c r="C5" s="278"/>
      <c r="D5" s="278"/>
      <c r="E5" s="278"/>
      <c r="F5" s="278"/>
      <c r="G5" s="278"/>
      <c r="H5" s="278"/>
      <c r="I5" s="39"/>
      <c r="J5" s="39"/>
      <c r="K5" s="39"/>
      <c r="L5" s="165"/>
      <c r="M5" s="165"/>
      <c r="N5" s="165"/>
      <c r="O5" s="165"/>
    </row>
    <row r="6" spans="1:15" ht="18" hidden="1" x14ac:dyDescent="0.2">
      <c r="A6" s="62"/>
      <c r="B6" s="62"/>
      <c r="C6" s="62"/>
      <c r="D6" s="62"/>
      <c r="E6" s="62"/>
      <c r="F6" s="62"/>
      <c r="G6" s="62"/>
      <c r="H6" s="178"/>
      <c r="I6" s="63"/>
      <c r="J6" s="63"/>
      <c r="K6" s="63"/>
      <c r="L6" s="57"/>
      <c r="M6" s="57"/>
      <c r="N6" s="57"/>
      <c r="O6" s="57"/>
    </row>
    <row r="7" spans="1:15" s="34" customFormat="1" ht="60" customHeight="1" x14ac:dyDescent="0.25">
      <c r="A7" s="277" t="s">
        <v>3</v>
      </c>
      <c r="B7" s="277"/>
      <c r="C7" s="71" t="s">
        <v>581</v>
      </c>
      <c r="D7" s="71" t="s">
        <v>262</v>
      </c>
      <c r="E7" s="71" t="s">
        <v>263</v>
      </c>
      <c r="F7" s="71" t="s">
        <v>582</v>
      </c>
      <c r="G7" s="71" t="s">
        <v>264</v>
      </c>
      <c r="H7" s="163" t="s">
        <v>265</v>
      </c>
      <c r="I7" s="58"/>
      <c r="J7" s="58"/>
      <c r="K7" s="58"/>
      <c r="L7" s="58"/>
      <c r="M7" s="58"/>
      <c r="N7" s="58"/>
      <c r="O7" s="58"/>
    </row>
    <row r="8" spans="1:15" s="35" customFormat="1" ht="12.75" customHeight="1" x14ac:dyDescent="0.2">
      <c r="A8" s="276">
        <v>1</v>
      </c>
      <c r="B8" s="276"/>
      <c r="C8" s="72">
        <v>2</v>
      </c>
      <c r="D8" s="72">
        <v>3</v>
      </c>
      <c r="E8" s="72">
        <v>4.3333333333333304</v>
      </c>
      <c r="F8" s="72">
        <v>5.0833333333333304</v>
      </c>
      <c r="G8" s="72">
        <v>6</v>
      </c>
      <c r="H8" s="164">
        <v>7</v>
      </c>
      <c r="I8" s="60"/>
      <c r="J8" s="60"/>
      <c r="K8" s="60"/>
      <c r="L8" s="60"/>
      <c r="M8" s="59"/>
      <c r="N8" s="59"/>
      <c r="O8" s="59"/>
    </row>
    <row r="9" spans="1:15" s="35" customFormat="1" x14ac:dyDescent="0.2">
      <c r="A9" s="200"/>
      <c r="B9" s="201" t="s">
        <v>82</v>
      </c>
      <c r="C9" s="193">
        <f>+C10+C113</f>
        <v>1542042.11</v>
      </c>
      <c r="D9" s="193">
        <f>+D10+D113</f>
        <v>1647442</v>
      </c>
      <c r="E9" s="193">
        <f>+E10+E113</f>
        <v>1603618.6400000001</v>
      </c>
      <c r="F9" s="193">
        <f>+F10+F113</f>
        <v>1604655.1</v>
      </c>
      <c r="G9" s="193">
        <f t="shared" ref="G9:G63" si="0">+F9/C9*100</f>
        <v>104.06039430401806</v>
      </c>
      <c r="H9" s="193">
        <f>+F9/D9*100</f>
        <v>97.402828142052954</v>
      </c>
      <c r="I9" s="61"/>
      <c r="J9" s="61"/>
      <c r="K9" s="61"/>
      <c r="L9" s="61"/>
      <c r="M9" s="64"/>
      <c r="N9" s="64"/>
      <c r="O9" s="64"/>
    </row>
    <row r="10" spans="1:15" ht="20.25" customHeight="1" x14ac:dyDescent="0.2">
      <c r="A10" s="194" t="s">
        <v>83</v>
      </c>
      <c r="B10" s="195" t="s">
        <v>84</v>
      </c>
      <c r="C10" s="196">
        <f>+C11++C23+C56+C65+C73+C90+C98</f>
        <v>1514808.1400000001</v>
      </c>
      <c r="D10" s="197">
        <f>+D11++D23+D56+D65+D73+D90+D98</f>
        <v>1608228</v>
      </c>
      <c r="E10" s="197">
        <f>+E11++E23+E56+E65+E73+E90+E98</f>
        <v>1563237.08</v>
      </c>
      <c r="F10" s="196">
        <f>+F11++F23+F56+F65+F73+F90+F98</f>
        <v>1564273.27</v>
      </c>
      <c r="G10" s="196">
        <f>+F10/C10*100</f>
        <v>103.26543861851705</v>
      </c>
      <c r="H10" s="196">
        <f>+F10/D10*100</f>
        <v>97.266884421860581</v>
      </c>
      <c r="I10" s="167"/>
      <c r="J10" s="167"/>
      <c r="K10" s="167"/>
      <c r="L10" s="167"/>
      <c r="M10" s="167"/>
      <c r="N10" s="167"/>
      <c r="O10" s="167"/>
    </row>
    <row r="11" spans="1:15" x14ac:dyDescent="0.2">
      <c r="A11" s="182" t="s">
        <v>85</v>
      </c>
      <c r="B11" s="183" t="s">
        <v>86</v>
      </c>
      <c r="C11" s="179">
        <f>+C12+C17+C19</f>
        <v>1056656.22</v>
      </c>
      <c r="D11" s="162">
        <v>1193735</v>
      </c>
      <c r="E11" s="162">
        <v>1198223.1000000001</v>
      </c>
      <c r="F11" s="179">
        <f>+F12+F17+F19</f>
        <v>1198223.1000000001</v>
      </c>
      <c r="G11" s="179">
        <f t="shared" si="0"/>
        <v>113.39762898476103</v>
      </c>
      <c r="H11" s="179">
        <f>+F11/E11*100</f>
        <v>100</v>
      </c>
      <c r="I11" s="170"/>
      <c r="J11" s="170"/>
      <c r="K11" s="170"/>
      <c r="L11" s="170"/>
      <c r="M11" s="170"/>
      <c r="N11" s="170"/>
      <c r="O11" s="170"/>
    </row>
    <row r="12" spans="1:15" x14ac:dyDescent="0.2">
      <c r="A12" s="180" t="s">
        <v>87</v>
      </c>
      <c r="B12" s="181" t="s">
        <v>88</v>
      </c>
      <c r="C12" s="179">
        <f>SUM(C13:C16)</f>
        <v>867505.22</v>
      </c>
      <c r="D12" s="177"/>
      <c r="E12" s="177"/>
      <c r="F12" s="179">
        <f>SUM(F13:F16)</f>
        <v>972680.9</v>
      </c>
      <c r="G12" s="179">
        <f t="shared" si="0"/>
        <v>112.12392474134047</v>
      </c>
      <c r="H12" s="179"/>
      <c r="I12" s="170"/>
      <c r="J12" s="170"/>
      <c r="K12" s="170"/>
      <c r="L12" s="170"/>
      <c r="M12" s="170"/>
      <c r="N12" s="170"/>
      <c r="O12" s="170"/>
    </row>
    <row r="13" spans="1:15" x14ac:dyDescent="0.2">
      <c r="A13" s="70" t="s">
        <v>89</v>
      </c>
      <c r="B13" s="68" t="s">
        <v>90</v>
      </c>
      <c r="C13" s="65">
        <v>867505.22</v>
      </c>
      <c r="D13" s="176"/>
      <c r="E13" s="176"/>
      <c r="F13" s="175">
        <v>972680.9</v>
      </c>
      <c r="G13" s="175">
        <f t="shared" si="0"/>
        <v>112.12392474134047</v>
      </c>
      <c r="H13" s="179"/>
      <c r="I13" s="66"/>
      <c r="J13" s="66"/>
      <c r="K13" s="66"/>
      <c r="L13" s="66"/>
      <c r="M13" s="67"/>
      <c r="N13" s="67"/>
      <c r="O13" s="67"/>
    </row>
    <row r="14" spans="1:15" x14ac:dyDescent="0.2">
      <c r="A14" s="70" t="s">
        <v>377</v>
      </c>
      <c r="B14" s="68" t="s">
        <v>378</v>
      </c>
      <c r="C14" s="65"/>
      <c r="D14" s="176"/>
      <c r="E14" s="176"/>
      <c r="F14" s="175"/>
      <c r="G14" s="175">
        <f>IFERROR(+F14/C14*100,0)</f>
        <v>0</v>
      </c>
      <c r="H14" s="179"/>
      <c r="I14" s="66"/>
      <c r="J14" s="66"/>
      <c r="K14" s="66"/>
      <c r="L14" s="66"/>
      <c r="M14" s="67"/>
      <c r="N14" s="67"/>
      <c r="O14" s="67"/>
    </row>
    <row r="15" spans="1:15" x14ac:dyDescent="0.2">
      <c r="A15" s="70" t="s">
        <v>91</v>
      </c>
      <c r="B15" s="68" t="s">
        <v>92</v>
      </c>
      <c r="C15" s="65"/>
      <c r="D15" s="176"/>
      <c r="E15" s="176"/>
      <c r="F15" s="175"/>
      <c r="G15" s="175">
        <f t="shared" ref="G15:G16" si="1">IFERROR(+F15/C15*100,0)</f>
        <v>0</v>
      </c>
      <c r="H15" s="179"/>
      <c r="I15" s="66"/>
      <c r="J15" s="66"/>
      <c r="K15" s="66"/>
      <c r="L15" s="66"/>
      <c r="M15" s="67"/>
      <c r="N15" s="67"/>
      <c r="O15" s="67"/>
    </row>
    <row r="16" spans="1:15" x14ac:dyDescent="0.2">
      <c r="A16" s="70" t="s">
        <v>379</v>
      </c>
      <c r="B16" s="68" t="s">
        <v>380</v>
      </c>
      <c r="C16" s="65"/>
      <c r="D16" s="176"/>
      <c r="E16" s="176"/>
      <c r="F16" s="175"/>
      <c r="G16" s="175">
        <f t="shared" si="1"/>
        <v>0</v>
      </c>
      <c r="H16" s="179"/>
      <c r="I16" s="66"/>
      <c r="J16" s="66"/>
      <c r="K16" s="66"/>
      <c r="L16" s="66"/>
      <c r="M16" s="67"/>
      <c r="N16" s="67"/>
      <c r="O16" s="67"/>
    </row>
    <row r="17" spans="1:15" x14ac:dyDescent="0.2">
      <c r="A17" s="180" t="s">
        <v>93</v>
      </c>
      <c r="B17" s="181" t="s">
        <v>94</v>
      </c>
      <c r="C17" s="179">
        <f>+C18</f>
        <v>45854.89</v>
      </c>
      <c r="D17" s="177"/>
      <c r="E17" s="177"/>
      <c r="F17" s="179">
        <f>+F18</f>
        <v>64999.65</v>
      </c>
      <c r="G17" s="179">
        <f t="shared" si="0"/>
        <v>141.75074893866281</v>
      </c>
      <c r="H17" s="179"/>
      <c r="I17" s="170"/>
      <c r="J17" s="170"/>
      <c r="K17" s="170"/>
      <c r="L17" s="170"/>
      <c r="M17" s="170"/>
      <c r="N17" s="170"/>
      <c r="O17" s="170"/>
    </row>
    <row r="18" spans="1:15" x14ac:dyDescent="0.2">
      <c r="A18" s="70" t="s">
        <v>95</v>
      </c>
      <c r="B18" s="68" t="s">
        <v>94</v>
      </c>
      <c r="C18" s="65">
        <v>45854.89</v>
      </c>
      <c r="D18" s="176"/>
      <c r="E18" s="176"/>
      <c r="F18" s="175">
        <v>64999.65</v>
      </c>
      <c r="G18" s="175">
        <f t="shared" si="0"/>
        <v>141.75074893866281</v>
      </c>
      <c r="H18" s="179"/>
      <c r="I18" s="66"/>
      <c r="J18" s="66"/>
      <c r="K18" s="66"/>
      <c r="L18" s="66"/>
      <c r="M18" s="67"/>
      <c r="N18" s="67"/>
      <c r="O18" s="67"/>
    </row>
    <row r="19" spans="1:15" x14ac:dyDescent="0.2">
      <c r="A19" s="180" t="s">
        <v>96</v>
      </c>
      <c r="B19" s="181" t="s">
        <v>97</v>
      </c>
      <c r="C19" s="179">
        <f>SUM(C20:C22)</f>
        <v>143296.11000000002</v>
      </c>
      <c r="D19" s="177"/>
      <c r="E19" s="177"/>
      <c r="F19" s="179">
        <f>SUM(F20:F22)</f>
        <v>160542.54999999999</v>
      </c>
      <c r="G19" s="179">
        <f t="shared" si="0"/>
        <v>112.03552559800818</v>
      </c>
      <c r="H19" s="179"/>
      <c r="I19" s="170"/>
      <c r="J19" s="170"/>
      <c r="K19" s="170"/>
      <c r="L19" s="170"/>
      <c r="M19" s="170"/>
      <c r="N19" s="170"/>
      <c r="O19" s="170"/>
    </row>
    <row r="20" spans="1:15" x14ac:dyDescent="0.2">
      <c r="A20" s="70" t="s">
        <v>381</v>
      </c>
      <c r="B20" s="68" t="s">
        <v>382</v>
      </c>
      <c r="C20" s="65"/>
      <c r="D20" s="176"/>
      <c r="E20" s="176"/>
      <c r="F20" s="175"/>
      <c r="G20" s="175">
        <f>IFERROR(+F20/C20*100,0)</f>
        <v>0</v>
      </c>
      <c r="H20" s="179"/>
      <c r="I20" s="66"/>
      <c r="J20" s="66"/>
      <c r="K20" s="66"/>
      <c r="L20" s="66"/>
      <c r="M20" s="67"/>
      <c r="N20" s="67"/>
      <c r="O20" s="67"/>
    </row>
    <row r="21" spans="1:15" x14ac:dyDescent="0.2">
      <c r="A21" s="70" t="s">
        <v>98</v>
      </c>
      <c r="B21" s="68" t="s">
        <v>99</v>
      </c>
      <c r="C21" s="65">
        <v>142940.94</v>
      </c>
      <c r="D21" s="176"/>
      <c r="E21" s="176"/>
      <c r="F21" s="175">
        <v>160421.06</v>
      </c>
      <c r="G21" s="175">
        <f t="shared" si="0"/>
        <v>112.22891076552315</v>
      </c>
      <c r="H21" s="179"/>
      <c r="I21" s="66"/>
      <c r="J21" s="66"/>
      <c r="K21" s="66"/>
      <c r="L21" s="66"/>
      <c r="M21" s="67"/>
      <c r="N21" s="67"/>
      <c r="O21" s="67"/>
    </row>
    <row r="22" spans="1:15" x14ac:dyDescent="0.2">
      <c r="A22" s="70" t="s">
        <v>383</v>
      </c>
      <c r="B22" s="68" t="s">
        <v>384</v>
      </c>
      <c r="C22" s="65">
        <v>355.17</v>
      </c>
      <c r="D22" s="176"/>
      <c r="E22" s="176"/>
      <c r="F22" s="175">
        <v>121.49</v>
      </c>
      <c r="G22" s="175">
        <f t="shared" si="0"/>
        <v>34.20615479911028</v>
      </c>
      <c r="H22" s="179"/>
      <c r="I22" s="66"/>
      <c r="J22" s="66"/>
      <c r="K22" s="66"/>
      <c r="L22" s="66"/>
      <c r="M22" s="67"/>
      <c r="N22" s="67"/>
      <c r="O22" s="67"/>
    </row>
    <row r="23" spans="1:15" x14ac:dyDescent="0.2">
      <c r="A23" s="182" t="s">
        <v>100</v>
      </c>
      <c r="B23" s="183" t="s">
        <v>101</v>
      </c>
      <c r="C23" s="179">
        <f>+C24+C29+C36+C46+C48</f>
        <v>449134.35000000003</v>
      </c>
      <c r="D23" s="162">
        <v>412944</v>
      </c>
      <c r="E23" s="162">
        <v>361166.31</v>
      </c>
      <c r="F23" s="179">
        <f>+F24+F29+F36+F46+F48</f>
        <v>362202.5</v>
      </c>
      <c r="G23" s="179">
        <f t="shared" si="0"/>
        <v>80.644577730471951</v>
      </c>
      <c r="H23" s="179">
        <f>+F23/E23*100</f>
        <v>100.28690106782108</v>
      </c>
      <c r="I23" s="170"/>
      <c r="J23" s="170"/>
      <c r="K23" s="170"/>
      <c r="L23" s="170"/>
      <c r="M23" s="170"/>
      <c r="N23" s="170"/>
      <c r="O23" s="170"/>
    </row>
    <row r="24" spans="1:15" x14ac:dyDescent="0.2">
      <c r="A24" s="180" t="s">
        <v>102</v>
      </c>
      <c r="B24" s="181" t="s">
        <v>103</v>
      </c>
      <c r="C24" s="179">
        <f>SUM(C25:C28)</f>
        <v>21715.5</v>
      </c>
      <c r="D24" s="177"/>
      <c r="E24" s="177"/>
      <c r="F24" s="179">
        <f>SUM(F25:F28)</f>
        <v>22517.08</v>
      </c>
      <c r="G24" s="179">
        <f t="shared" si="0"/>
        <v>103.69128042181852</v>
      </c>
      <c r="H24" s="179"/>
      <c r="I24" s="170"/>
      <c r="J24" s="170"/>
      <c r="K24" s="170"/>
      <c r="L24" s="170"/>
      <c r="M24" s="170"/>
      <c r="N24" s="170"/>
      <c r="O24" s="170"/>
    </row>
    <row r="25" spans="1:15" x14ac:dyDescent="0.2">
      <c r="A25" s="70" t="s">
        <v>104</v>
      </c>
      <c r="B25" s="68" t="s">
        <v>105</v>
      </c>
      <c r="C25" s="65">
        <v>4393.0200000000004</v>
      </c>
      <c r="D25" s="176"/>
      <c r="E25" s="176"/>
      <c r="F25" s="175">
        <v>8219.06</v>
      </c>
      <c r="G25" s="175">
        <f t="shared" si="0"/>
        <v>187.09361669193399</v>
      </c>
      <c r="H25" s="179"/>
      <c r="I25" s="66"/>
      <c r="J25" s="66"/>
      <c r="K25" s="66"/>
      <c r="L25" s="66"/>
      <c r="M25" s="67"/>
      <c r="N25" s="67"/>
      <c r="O25" s="67"/>
    </row>
    <row r="26" spans="1:15" x14ac:dyDescent="0.2">
      <c r="A26" s="70" t="s">
        <v>106</v>
      </c>
      <c r="B26" s="68" t="s">
        <v>107</v>
      </c>
      <c r="C26" s="65">
        <v>16174.89</v>
      </c>
      <c r="D26" s="176"/>
      <c r="E26" s="176"/>
      <c r="F26" s="175">
        <v>12520.48</v>
      </c>
      <c r="G26" s="175">
        <f t="shared" si="0"/>
        <v>77.406894266359771</v>
      </c>
      <c r="H26" s="179"/>
      <c r="I26" s="66"/>
      <c r="J26" s="66"/>
      <c r="K26" s="66"/>
      <c r="L26" s="66"/>
      <c r="M26" s="67"/>
      <c r="N26" s="67"/>
      <c r="O26" s="67"/>
    </row>
    <row r="27" spans="1:15" x14ac:dyDescent="0.2">
      <c r="A27" s="70" t="s">
        <v>108</v>
      </c>
      <c r="B27" s="68" t="s">
        <v>109</v>
      </c>
      <c r="C27" s="65">
        <v>1147.5899999999999</v>
      </c>
      <c r="D27" s="176"/>
      <c r="E27" s="176"/>
      <c r="F27" s="175">
        <v>1777.54</v>
      </c>
      <c r="G27" s="175">
        <f t="shared" si="0"/>
        <v>154.89329812912277</v>
      </c>
      <c r="H27" s="179"/>
      <c r="I27" s="67"/>
      <c r="J27" s="67"/>
      <c r="K27" s="67"/>
      <c r="L27" s="67"/>
      <c r="M27" s="67"/>
      <c r="N27" s="67"/>
      <c r="O27" s="67"/>
    </row>
    <row r="28" spans="1:15" x14ac:dyDescent="0.2">
      <c r="A28" s="70" t="s">
        <v>110</v>
      </c>
      <c r="B28" s="68" t="s">
        <v>111</v>
      </c>
      <c r="C28" s="65"/>
      <c r="D28" s="176"/>
      <c r="E28" s="176"/>
      <c r="F28" s="175"/>
      <c r="G28" s="175">
        <f>IFERROR(+F28/C28*100,0)</f>
        <v>0</v>
      </c>
      <c r="H28" s="179"/>
      <c r="I28" s="67"/>
      <c r="J28" s="67"/>
      <c r="K28" s="67"/>
      <c r="L28" s="67"/>
      <c r="M28" s="67"/>
      <c r="N28" s="67"/>
      <c r="O28" s="67"/>
    </row>
    <row r="29" spans="1:15" x14ac:dyDescent="0.2">
      <c r="A29" s="180" t="s">
        <v>112</v>
      </c>
      <c r="B29" s="181" t="s">
        <v>113</v>
      </c>
      <c r="C29" s="179">
        <f>SUM(C30:C35)</f>
        <v>341100.37000000005</v>
      </c>
      <c r="D29" s="177"/>
      <c r="E29" s="177"/>
      <c r="F29" s="179">
        <f>SUM(F30:F35)</f>
        <v>246234.36</v>
      </c>
      <c r="G29" s="179">
        <f t="shared" si="0"/>
        <v>72.188241836266528</v>
      </c>
      <c r="H29" s="179"/>
      <c r="I29" s="170"/>
      <c r="J29" s="170"/>
      <c r="K29" s="170"/>
      <c r="L29" s="170"/>
      <c r="M29" s="170"/>
      <c r="N29" s="170"/>
      <c r="O29" s="170"/>
    </row>
    <row r="30" spans="1:15" x14ac:dyDescent="0.2">
      <c r="A30" s="70" t="s">
        <v>114</v>
      </c>
      <c r="B30" s="68" t="s">
        <v>115</v>
      </c>
      <c r="C30" s="65">
        <v>23207.56</v>
      </c>
      <c r="D30" s="176"/>
      <c r="E30" s="176"/>
      <c r="F30" s="175">
        <v>21453.03</v>
      </c>
      <c r="G30" s="175">
        <f t="shared" si="0"/>
        <v>92.439834260904632</v>
      </c>
      <c r="H30" s="179"/>
      <c r="I30" s="67"/>
      <c r="J30" s="67"/>
      <c r="K30" s="67"/>
      <c r="L30" s="67"/>
      <c r="M30" s="67"/>
      <c r="N30" s="67"/>
      <c r="O30" s="67"/>
    </row>
    <row r="31" spans="1:15" x14ac:dyDescent="0.2">
      <c r="A31" s="70" t="s">
        <v>385</v>
      </c>
      <c r="B31" s="68" t="s">
        <v>386</v>
      </c>
      <c r="C31" s="65">
        <v>4765.83</v>
      </c>
      <c r="D31" s="176"/>
      <c r="E31" s="176"/>
      <c r="F31" s="175">
        <v>3256.51</v>
      </c>
      <c r="G31" s="175">
        <f t="shared" si="0"/>
        <v>68.33038526342736</v>
      </c>
      <c r="H31" s="179"/>
      <c r="I31" s="67"/>
      <c r="J31" s="67"/>
      <c r="K31" s="67"/>
      <c r="L31" s="67"/>
      <c r="M31" s="67"/>
      <c r="N31" s="67"/>
      <c r="O31" s="67"/>
    </row>
    <row r="32" spans="1:15" x14ac:dyDescent="0.2">
      <c r="A32" s="70" t="s">
        <v>116</v>
      </c>
      <c r="B32" s="68" t="s">
        <v>117</v>
      </c>
      <c r="C32" s="65">
        <v>308552.26</v>
      </c>
      <c r="D32" s="176"/>
      <c r="E32" s="176"/>
      <c r="F32" s="175">
        <v>217606.36</v>
      </c>
      <c r="G32" s="175">
        <f t="shared" si="0"/>
        <v>70.524960666306569</v>
      </c>
      <c r="H32" s="179"/>
      <c r="I32" s="67"/>
      <c r="J32" s="67"/>
      <c r="K32" s="67"/>
      <c r="L32" s="67"/>
      <c r="M32" s="67"/>
      <c r="N32" s="67"/>
      <c r="O32" s="67"/>
    </row>
    <row r="33" spans="1:15" x14ac:dyDescent="0.2">
      <c r="A33" s="70" t="s">
        <v>118</v>
      </c>
      <c r="B33" s="68" t="s">
        <v>119</v>
      </c>
      <c r="C33" s="65">
        <v>3018.87</v>
      </c>
      <c r="D33" s="176"/>
      <c r="E33" s="176"/>
      <c r="F33" s="175">
        <v>3343.46</v>
      </c>
      <c r="G33" s="175">
        <f t="shared" si="0"/>
        <v>110.75203635797502</v>
      </c>
      <c r="H33" s="179"/>
      <c r="I33" s="67"/>
      <c r="J33" s="67"/>
      <c r="K33" s="67"/>
      <c r="L33" s="67"/>
      <c r="M33" s="67"/>
      <c r="N33" s="67"/>
      <c r="O33" s="67"/>
    </row>
    <row r="34" spans="1:15" x14ac:dyDescent="0.2">
      <c r="A34" s="70" t="s">
        <v>120</v>
      </c>
      <c r="B34" s="68" t="s">
        <v>121</v>
      </c>
      <c r="C34" s="65">
        <v>870.51</v>
      </c>
      <c r="D34" s="176"/>
      <c r="E34" s="176"/>
      <c r="F34" s="175">
        <v>126.6</v>
      </c>
      <c r="G34" s="175">
        <f t="shared" si="0"/>
        <v>14.54319881448806</v>
      </c>
      <c r="H34" s="179"/>
      <c r="I34" s="67"/>
      <c r="J34" s="67"/>
      <c r="K34" s="67"/>
      <c r="L34" s="67"/>
      <c r="M34" s="67"/>
      <c r="N34" s="67"/>
      <c r="O34" s="67"/>
    </row>
    <row r="35" spans="1:15" x14ac:dyDescent="0.2">
      <c r="A35" s="70" t="s">
        <v>122</v>
      </c>
      <c r="B35" s="68" t="s">
        <v>123</v>
      </c>
      <c r="C35" s="65">
        <v>685.34</v>
      </c>
      <c r="D35" s="176"/>
      <c r="E35" s="176"/>
      <c r="F35" s="175">
        <v>448.4</v>
      </c>
      <c r="G35" s="175">
        <f t="shared" si="0"/>
        <v>65.427379111098134</v>
      </c>
      <c r="H35" s="179"/>
      <c r="I35" s="67"/>
      <c r="J35" s="67"/>
      <c r="K35" s="67"/>
      <c r="L35" s="67"/>
      <c r="M35" s="67"/>
      <c r="N35" s="67"/>
      <c r="O35" s="67"/>
    </row>
    <row r="36" spans="1:15" x14ac:dyDescent="0.2">
      <c r="A36" s="180" t="s">
        <v>124</v>
      </c>
      <c r="B36" s="181" t="s">
        <v>125</v>
      </c>
      <c r="C36" s="179">
        <f>SUM(C37:C45)</f>
        <v>65498.969999999987</v>
      </c>
      <c r="D36" s="177"/>
      <c r="E36" s="177"/>
      <c r="F36" s="179">
        <f>SUM(F37:F45)</f>
        <v>82614.31</v>
      </c>
      <c r="G36" s="179">
        <f t="shared" si="0"/>
        <v>126.13070098659568</v>
      </c>
      <c r="H36" s="179"/>
      <c r="I36" s="170"/>
      <c r="J36" s="170"/>
      <c r="K36" s="170"/>
      <c r="L36" s="170"/>
      <c r="M36" s="170"/>
      <c r="N36" s="170"/>
      <c r="O36" s="170"/>
    </row>
    <row r="37" spans="1:15" x14ac:dyDescent="0.2">
      <c r="A37" s="70" t="s">
        <v>126</v>
      </c>
      <c r="B37" s="68" t="s">
        <v>127</v>
      </c>
      <c r="C37" s="65">
        <v>6794.21</v>
      </c>
      <c r="D37" s="176"/>
      <c r="E37" s="176"/>
      <c r="F37" s="175">
        <v>5747.38</v>
      </c>
      <c r="G37" s="175">
        <f t="shared" si="0"/>
        <v>84.59232199181362</v>
      </c>
      <c r="H37" s="179"/>
      <c r="I37" s="67"/>
      <c r="J37" s="67"/>
      <c r="K37" s="67"/>
      <c r="L37" s="67"/>
      <c r="M37" s="67"/>
      <c r="N37" s="67"/>
      <c r="O37" s="67"/>
    </row>
    <row r="38" spans="1:15" x14ac:dyDescent="0.2">
      <c r="A38" s="70" t="s">
        <v>128</v>
      </c>
      <c r="B38" s="68" t="s">
        <v>129</v>
      </c>
      <c r="C38" s="65">
        <v>11193.08</v>
      </c>
      <c r="D38" s="176"/>
      <c r="E38" s="176"/>
      <c r="F38" s="175">
        <v>14220.83</v>
      </c>
      <c r="G38" s="175">
        <f t="shared" si="0"/>
        <v>127.05019529923847</v>
      </c>
      <c r="H38" s="179"/>
      <c r="I38" s="67"/>
      <c r="J38" s="67"/>
      <c r="K38" s="67"/>
      <c r="L38" s="67"/>
      <c r="M38" s="67"/>
      <c r="N38" s="67"/>
      <c r="O38" s="67"/>
    </row>
    <row r="39" spans="1:15" x14ac:dyDescent="0.2">
      <c r="A39" s="70" t="s">
        <v>130</v>
      </c>
      <c r="B39" s="68" t="s">
        <v>131</v>
      </c>
      <c r="C39" s="65">
        <v>119.05</v>
      </c>
      <c r="D39" s="176"/>
      <c r="E39" s="176"/>
      <c r="F39" s="175">
        <v>4788.03</v>
      </c>
      <c r="G39" s="175">
        <f t="shared" si="0"/>
        <v>4021.8647627047458</v>
      </c>
      <c r="H39" s="179"/>
      <c r="I39" s="67"/>
      <c r="J39" s="67"/>
      <c r="K39" s="67"/>
      <c r="L39" s="67"/>
      <c r="M39" s="67"/>
      <c r="N39" s="67"/>
      <c r="O39" s="67"/>
    </row>
    <row r="40" spans="1:15" x14ac:dyDescent="0.2">
      <c r="A40" s="70" t="s">
        <v>132</v>
      </c>
      <c r="B40" s="68" t="s">
        <v>133</v>
      </c>
      <c r="C40" s="65">
        <v>22334.36</v>
      </c>
      <c r="D40" s="176"/>
      <c r="E40" s="176"/>
      <c r="F40" s="175">
        <v>21694.12</v>
      </c>
      <c r="G40" s="175">
        <f t="shared" si="0"/>
        <v>97.133385510039233</v>
      </c>
      <c r="H40" s="179"/>
      <c r="I40" s="67"/>
      <c r="J40" s="67"/>
      <c r="K40" s="67"/>
      <c r="L40" s="67"/>
      <c r="M40" s="67"/>
      <c r="N40" s="67"/>
      <c r="O40" s="67"/>
    </row>
    <row r="41" spans="1:15" x14ac:dyDescent="0.2">
      <c r="A41" s="70" t="s">
        <v>134</v>
      </c>
      <c r="B41" s="68" t="s">
        <v>135</v>
      </c>
      <c r="C41" s="65">
        <v>3636.27</v>
      </c>
      <c r="D41" s="176"/>
      <c r="E41" s="176"/>
      <c r="F41" s="175">
        <v>3497.55</v>
      </c>
      <c r="G41" s="175">
        <f t="shared" si="0"/>
        <v>96.185101766370479</v>
      </c>
      <c r="H41" s="179"/>
      <c r="I41" s="67"/>
      <c r="J41" s="67"/>
      <c r="K41" s="67"/>
      <c r="L41" s="67"/>
      <c r="M41" s="67"/>
      <c r="N41" s="67"/>
      <c r="O41" s="67"/>
    </row>
    <row r="42" spans="1:15" x14ac:dyDescent="0.2">
      <c r="A42" s="70" t="s">
        <v>136</v>
      </c>
      <c r="B42" s="68" t="s">
        <v>137</v>
      </c>
      <c r="C42" s="65">
        <v>5159.6000000000004</v>
      </c>
      <c r="D42" s="176"/>
      <c r="E42" s="176"/>
      <c r="F42" s="175">
        <v>2197.61</v>
      </c>
      <c r="G42" s="175">
        <f t="shared" si="0"/>
        <v>42.592642840530267</v>
      </c>
      <c r="H42" s="179"/>
      <c r="I42" s="67"/>
      <c r="J42" s="67"/>
      <c r="K42" s="67"/>
      <c r="L42" s="67"/>
      <c r="M42" s="67"/>
      <c r="N42" s="67"/>
      <c r="O42" s="67"/>
    </row>
    <row r="43" spans="1:15" x14ac:dyDescent="0.2">
      <c r="A43" s="70" t="s">
        <v>138</v>
      </c>
      <c r="B43" s="68" t="s">
        <v>139</v>
      </c>
      <c r="C43" s="65">
        <v>5895.79</v>
      </c>
      <c r="D43" s="176"/>
      <c r="E43" s="176"/>
      <c r="F43" s="175">
        <v>18269.89</v>
      </c>
      <c r="G43" s="175">
        <f t="shared" si="0"/>
        <v>309.8802704981012</v>
      </c>
      <c r="H43" s="179"/>
      <c r="I43" s="67"/>
      <c r="J43" s="67"/>
      <c r="K43" s="67"/>
      <c r="L43" s="67"/>
      <c r="M43" s="67"/>
      <c r="N43" s="67"/>
      <c r="O43" s="67"/>
    </row>
    <row r="44" spans="1:15" x14ac:dyDescent="0.2">
      <c r="A44" s="70" t="s">
        <v>140</v>
      </c>
      <c r="B44" s="68" t="s">
        <v>141</v>
      </c>
      <c r="C44" s="65">
        <v>7724.7</v>
      </c>
      <c r="D44" s="176"/>
      <c r="E44" s="176"/>
      <c r="F44" s="175">
        <v>11454.48</v>
      </c>
      <c r="G44" s="175">
        <f t="shared" si="0"/>
        <v>148.28381684725619</v>
      </c>
      <c r="H44" s="179"/>
      <c r="I44" s="67"/>
      <c r="J44" s="67"/>
      <c r="K44" s="67"/>
      <c r="L44" s="67"/>
      <c r="M44" s="67"/>
      <c r="N44" s="67"/>
      <c r="O44" s="67"/>
    </row>
    <row r="45" spans="1:15" x14ac:dyDescent="0.2">
      <c r="A45" s="70" t="s">
        <v>142</v>
      </c>
      <c r="B45" s="68" t="s">
        <v>143</v>
      </c>
      <c r="C45" s="65">
        <v>2641.91</v>
      </c>
      <c r="D45" s="176"/>
      <c r="E45" s="176"/>
      <c r="F45" s="175">
        <v>744.42</v>
      </c>
      <c r="G45" s="175">
        <f t="shared" si="0"/>
        <v>28.177341393158738</v>
      </c>
      <c r="H45" s="179"/>
      <c r="I45" s="67"/>
      <c r="J45" s="67"/>
      <c r="K45" s="67"/>
      <c r="L45" s="67"/>
      <c r="M45" s="67"/>
      <c r="N45" s="67"/>
      <c r="O45" s="67"/>
    </row>
    <row r="46" spans="1:15" x14ac:dyDescent="0.2">
      <c r="A46" s="180" t="s">
        <v>144</v>
      </c>
      <c r="B46" s="181" t="s">
        <v>145</v>
      </c>
      <c r="C46" s="179">
        <f>+C47</f>
        <v>0</v>
      </c>
      <c r="D46" s="177"/>
      <c r="E46" s="177"/>
      <c r="F46" s="179">
        <f>+F47</f>
        <v>32.33</v>
      </c>
      <c r="G46" s="179">
        <f>IFERROR(+F46/C46*100,0)</f>
        <v>0</v>
      </c>
      <c r="H46" s="179"/>
      <c r="I46" s="170"/>
      <c r="J46" s="170"/>
      <c r="K46" s="170"/>
      <c r="L46" s="170"/>
      <c r="M46" s="170"/>
      <c r="N46" s="170"/>
      <c r="O46" s="170"/>
    </row>
    <row r="47" spans="1:15" x14ac:dyDescent="0.2">
      <c r="A47" s="70" t="s">
        <v>146</v>
      </c>
      <c r="B47" s="68" t="s">
        <v>145</v>
      </c>
      <c r="C47" s="65">
        <v>0</v>
      </c>
      <c r="D47" s="176"/>
      <c r="E47" s="176"/>
      <c r="F47" s="175">
        <v>32.33</v>
      </c>
      <c r="G47" s="175">
        <f>IFERROR(+F47/C47*100,0)</f>
        <v>0</v>
      </c>
      <c r="H47" s="179"/>
      <c r="I47" s="67"/>
      <c r="J47" s="67"/>
      <c r="K47" s="67"/>
      <c r="L47" s="67"/>
      <c r="M47" s="67"/>
      <c r="N47" s="67"/>
      <c r="O47" s="67"/>
    </row>
    <row r="48" spans="1:15" x14ac:dyDescent="0.2">
      <c r="A48" s="180" t="s">
        <v>147</v>
      </c>
      <c r="B48" s="181" t="s">
        <v>148</v>
      </c>
      <c r="C48" s="179">
        <f>SUM(C49:C55)</f>
        <v>20819.509999999998</v>
      </c>
      <c r="D48" s="177"/>
      <c r="E48" s="177"/>
      <c r="F48" s="179">
        <f>SUM(F49:F55)</f>
        <v>10804.42</v>
      </c>
      <c r="G48" s="179">
        <f t="shared" si="0"/>
        <v>51.895649801556331</v>
      </c>
      <c r="H48" s="179"/>
      <c r="I48" s="170"/>
      <c r="J48" s="170"/>
      <c r="K48" s="170"/>
      <c r="L48" s="170"/>
      <c r="M48" s="170"/>
      <c r="N48" s="170"/>
      <c r="O48" s="170"/>
    </row>
    <row r="49" spans="1:15" ht="25.5" x14ac:dyDescent="0.2">
      <c r="A49" s="70" t="s">
        <v>149</v>
      </c>
      <c r="B49" s="68" t="s">
        <v>150</v>
      </c>
      <c r="C49" s="65"/>
      <c r="D49" s="176"/>
      <c r="E49" s="176"/>
      <c r="F49" s="175"/>
      <c r="G49" s="175">
        <f>IFERROR(+F49/C49*100,0)</f>
        <v>0</v>
      </c>
      <c r="H49" s="179"/>
      <c r="I49" s="67"/>
      <c r="J49" s="67"/>
      <c r="K49" s="67"/>
      <c r="L49" s="67"/>
      <c r="M49" s="67"/>
      <c r="N49" s="67"/>
      <c r="O49" s="67"/>
    </row>
    <row r="50" spans="1:15" x14ac:dyDescent="0.2">
      <c r="A50" s="70" t="s">
        <v>151</v>
      </c>
      <c r="B50" s="68" t="s">
        <v>152</v>
      </c>
      <c r="C50" s="65">
        <v>263.33999999999997</v>
      </c>
      <c r="D50" s="176"/>
      <c r="E50" s="176"/>
      <c r="F50" s="175">
        <v>139.1</v>
      </c>
      <c r="G50" s="175">
        <f t="shared" si="0"/>
        <v>52.82144755828967</v>
      </c>
      <c r="H50" s="179"/>
      <c r="I50" s="67"/>
      <c r="J50" s="67"/>
      <c r="K50" s="67"/>
      <c r="L50" s="67"/>
      <c r="M50" s="67"/>
      <c r="N50" s="67"/>
      <c r="O50" s="67"/>
    </row>
    <row r="51" spans="1:15" x14ac:dyDescent="0.2">
      <c r="A51" s="70" t="s">
        <v>153</v>
      </c>
      <c r="B51" s="68" t="s">
        <v>154</v>
      </c>
      <c r="C51" s="65">
        <v>258.57</v>
      </c>
      <c r="D51" s="176"/>
      <c r="E51" s="176"/>
      <c r="F51" s="175">
        <v>1057.43</v>
      </c>
      <c r="G51" s="175">
        <f t="shared" si="0"/>
        <v>408.95308813860856</v>
      </c>
      <c r="H51" s="179"/>
      <c r="I51" s="67"/>
      <c r="J51" s="67"/>
      <c r="K51" s="67"/>
      <c r="L51" s="67"/>
      <c r="M51" s="67"/>
      <c r="N51" s="67"/>
      <c r="O51" s="67"/>
    </row>
    <row r="52" spans="1:15" x14ac:dyDescent="0.2">
      <c r="A52" s="70" t="s">
        <v>155</v>
      </c>
      <c r="B52" s="68" t="s">
        <v>156</v>
      </c>
      <c r="C52" s="65">
        <v>172.54</v>
      </c>
      <c r="D52" s="176"/>
      <c r="E52" s="176"/>
      <c r="F52" s="175">
        <v>200</v>
      </c>
      <c r="G52" s="175">
        <f t="shared" si="0"/>
        <v>115.91515011011938</v>
      </c>
      <c r="H52" s="179"/>
      <c r="I52" s="67"/>
      <c r="J52" s="67"/>
      <c r="K52" s="67"/>
      <c r="L52" s="67"/>
      <c r="M52" s="67"/>
      <c r="N52" s="67"/>
      <c r="O52" s="67"/>
    </row>
    <row r="53" spans="1:15" x14ac:dyDescent="0.2">
      <c r="A53" s="70" t="s">
        <v>157</v>
      </c>
      <c r="B53" s="68" t="s">
        <v>158</v>
      </c>
      <c r="C53" s="65">
        <v>3949.83</v>
      </c>
      <c r="D53" s="176"/>
      <c r="E53" s="176"/>
      <c r="F53" s="175">
        <v>3078.19</v>
      </c>
      <c r="G53" s="175">
        <f t="shared" si="0"/>
        <v>77.932214804181442</v>
      </c>
      <c r="H53" s="179"/>
      <c r="I53" s="67"/>
      <c r="J53" s="67"/>
      <c r="K53" s="67"/>
      <c r="L53" s="67"/>
      <c r="M53" s="67"/>
      <c r="N53" s="67"/>
      <c r="O53" s="67"/>
    </row>
    <row r="54" spans="1:15" x14ac:dyDescent="0.2">
      <c r="A54" s="70" t="s">
        <v>159</v>
      </c>
      <c r="B54" s="68" t="s">
        <v>160</v>
      </c>
      <c r="C54" s="65">
        <v>15636.41</v>
      </c>
      <c r="D54" s="176"/>
      <c r="E54" s="176"/>
      <c r="F54" s="175">
        <v>5580.56</v>
      </c>
      <c r="G54" s="175">
        <f t="shared" si="0"/>
        <v>35.689522083393825</v>
      </c>
      <c r="H54" s="179"/>
      <c r="I54" s="67"/>
      <c r="J54" s="67"/>
      <c r="K54" s="67"/>
      <c r="L54" s="67"/>
      <c r="M54" s="67"/>
      <c r="N54" s="67"/>
      <c r="O54" s="67"/>
    </row>
    <row r="55" spans="1:15" x14ac:dyDescent="0.2">
      <c r="A55" s="70" t="s">
        <v>161</v>
      </c>
      <c r="B55" s="68" t="s">
        <v>148</v>
      </c>
      <c r="C55" s="65">
        <v>538.82000000000005</v>
      </c>
      <c r="D55" s="176"/>
      <c r="E55" s="176"/>
      <c r="F55" s="175">
        <v>749.14</v>
      </c>
      <c r="G55" s="175">
        <f t="shared" si="0"/>
        <v>139.03344345050292</v>
      </c>
      <c r="H55" s="179"/>
      <c r="I55" s="67"/>
      <c r="J55" s="67"/>
      <c r="K55" s="67"/>
      <c r="L55" s="67"/>
      <c r="M55" s="67"/>
      <c r="N55" s="67"/>
      <c r="O55" s="67"/>
    </row>
    <row r="56" spans="1:15" x14ac:dyDescent="0.2">
      <c r="A56" s="182" t="s">
        <v>162</v>
      </c>
      <c r="B56" s="183" t="s">
        <v>163</v>
      </c>
      <c r="C56" s="179">
        <f>+C57+C60</f>
        <v>9017.57</v>
      </c>
      <c r="D56" s="162">
        <v>1549</v>
      </c>
      <c r="E56" s="162">
        <v>3847.67</v>
      </c>
      <c r="F56" s="179">
        <f>+F57+F60</f>
        <v>3847.67</v>
      </c>
      <c r="G56" s="179">
        <f t="shared" si="0"/>
        <v>42.668590318677872</v>
      </c>
      <c r="H56" s="179">
        <f>+F56/E56*100</f>
        <v>100</v>
      </c>
      <c r="I56" s="170"/>
      <c r="J56" s="170"/>
      <c r="K56" s="170"/>
      <c r="L56" s="170"/>
      <c r="M56" s="170"/>
      <c r="N56" s="170"/>
      <c r="O56" s="170"/>
    </row>
    <row r="57" spans="1:15" x14ac:dyDescent="0.2">
      <c r="A57" s="180" t="s">
        <v>387</v>
      </c>
      <c r="B57" s="181" t="s">
        <v>388</v>
      </c>
      <c r="C57" s="179">
        <f>+C58+C59</f>
        <v>0</v>
      </c>
      <c r="D57" s="177"/>
      <c r="E57" s="177"/>
      <c r="F57" s="179">
        <f>+F58+F59</f>
        <v>0</v>
      </c>
      <c r="G57" s="179">
        <f>IFERROR(+F57/C57*100,0)</f>
        <v>0</v>
      </c>
      <c r="H57" s="179"/>
      <c r="I57" s="170"/>
      <c r="J57" s="170"/>
      <c r="K57" s="170"/>
      <c r="L57" s="170"/>
      <c r="M57" s="170"/>
      <c r="N57" s="170"/>
      <c r="O57" s="170"/>
    </row>
    <row r="58" spans="1:15" ht="25.5" x14ac:dyDescent="0.2">
      <c r="A58" s="70" t="s">
        <v>389</v>
      </c>
      <c r="B58" s="68" t="s">
        <v>390</v>
      </c>
      <c r="C58" s="65"/>
      <c r="D58" s="176"/>
      <c r="E58" s="176"/>
      <c r="F58" s="175"/>
      <c r="G58" s="175">
        <f>IFERROR(+F58/C58*100,0)</f>
        <v>0</v>
      </c>
      <c r="H58" s="179"/>
      <c r="I58" s="67"/>
      <c r="J58" s="67"/>
      <c r="K58" s="67"/>
      <c r="L58" s="67"/>
      <c r="M58" s="67"/>
      <c r="N58" s="67"/>
      <c r="O58" s="67"/>
    </row>
    <row r="59" spans="1:15" ht="25.5" x14ac:dyDescent="0.2">
      <c r="A59" s="70" t="s">
        <v>391</v>
      </c>
      <c r="B59" s="68" t="s">
        <v>392</v>
      </c>
      <c r="C59" s="65"/>
      <c r="D59" s="176"/>
      <c r="E59" s="176"/>
      <c r="F59" s="175"/>
      <c r="G59" s="175">
        <f>IFERROR(+F59/C59*100,0)</f>
        <v>0</v>
      </c>
      <c r="H59" s="179"/>
      <c r="I59" s="67"/>
      <c r="J59" s="67"/>
      <c r="K59" s="67"/>
      <c r="L59" s="67"/>
      <c r="M59" s="67"/>
      <c r="N59" s="67"/>
      <c r="O59" s="67"/>
    </row>
    <row r="60" spans="1:15" x14ac:dyDescent="0.2">
      <c r="A60" s="180" t="s">
        <v>164</v>
      </c>
      <c r="B60" s="181" t="s">
        <v>165</v>
      </c>
      <c r="C60" s="179">
        <f>SUM(C61:C64)</f>
        <v>9017.57</v>
      </c>
      <c r="D60" s="177"/>
      <c r="E60" s="177"/>
      <c r="F60" s="179">
        <f>SUM(F61:F64)</f>
        <v>3847.67</v>
      </c>
      <c r="G60" s="179">
        <f t="shared" si="0"/>
        <v>42.668590318677872</v>
      </c>
      <c r="H60" s="179"/>
      <c r="I60" s="170"/>
      <c r="J60" s="170"/>
      <c r="K60" s="170"/>
      <c r="L60" s="170"/>
      <c r="M60" s="170"/>
      <c r="N60" s="170"/>
      <c r="O60" s="170"/>
    </row>
    <row r="61" spans="1:15" x14ac:dyDescent="0.2">
      <c r="A61" s="70" t="s">
        <v>166</v>
      </c>
      <c r="B61" s="68" t="s">
        <v>167</v>
      </c>
      <c r="C61" s="65">
        <v>638.66999999999996</v>
      </c>
      <c r="D61" s="176"/>
      <c r="E61" s="176"/>
      <c r="F61" s="175">
        <v>592.48</v>
      </c>
      <c r="G61" s="175">
        <f t="shared" si="0"/>
        <v>92.767783049149017</v>
      </c>
      <c r="H61" s="179"/>
      <c r="I61" s="67"/>
      <c r="J61" s="67"/>
      <c r="K61" s="67"/>
      <c r="L61" s="67"/>
      <c r="M61" s="67"/>
      <c r="N61" s="67"/>
      <c r="O61" s="67"/>
    </row>
    <row r="62" spans="1:15" ht="25.5" x14ac:dyDescent="0.2">
      <c r="A62" s="70" t="s">
        <v>393</v>
      </c>
      <c r="B62" s="68" t="s">
        <v>394</v>
      </c>
      <c r="C62" s="65"/>
      <c r="D62" s="176"/>
      <c r="E62" s="176"/>
      <c r="F62" s="175"/>
      <c r="G62" s="175">
        <f>IFERROR(+F62/C62*100,0)</f>
        <v>0</v>
      </c>
      <c r="H62" s="179"/>
      <c r="I62" s="67"/>
      <c r="J62" s="67"/>
      <c r="K62" s="67"/>
      <c r="L62" s="67"/>
      <c r="M62" s="67"/>
      <c r="N62" s="67"/>
      <c r="O62" s="67"/>
    </row>
    <row r="63" spans="1:15" x14ac:dyDescent="0.2">
      <c r="A63" s="70" t="s">
        <v>395</v>
      </c>
      <c r="B63" s="68" t="s">
        <v>396</v>
      </c>
      <c r="C63" s="65">
        <v>8378.9</v>
      </c>
      <c r="D63" s="176"/>
      <c r="E63" s="176"/>
      <c r="F63" s="175">
        <v>3255.19</v>
      </c>
      <c r="G63" s="175">
        <f t="shared" si="0"/>
        <v>38.849849025528414</v>
      </c>
      <c r="H63" s="179"/>
      <c r="I63" s="67"/>
      <c r="J63" s="67"/>
      <c r="K63" s="67"/>
      <c r="L63" s="67"/>
      <c r="M63" s="67"/>
      <c r="N63" s="67"/>
      <c r="O63" s="67"/>
    </row>
    <row r="64" spans="1:15" x14ac:dyDescent="0.2">
      <c r="A64" s="70" t="s">
        <v>397</v>
      </c>
      <c r="B64" s="68" t="s">
        <v>398</v>
      </c>
      <c r="C64" s="65"/>
      <c r="D64" s="176"/>
      <c r="E64" s="176"/>
      <c r="F64" s="175"/>
      <c r="G64" s="175">
        <f t="shared" ref="G64:G80" si="2">IFERROR(+F64/C64*100,0)</f>
        <v>0</v>
      </c>
      <c r="H64" s="179"/>
      <c r="I64" s="67"/>
      <c r="J64" s="67"/>
      <c r="K64" s="67"/>
      <c r="L64" s="67"/>
      <c r="M64" s="67"/>
      <c r="N64" s="67"/>
      <c r="O64" s="67"/>
    </row>
    <row r="65" spans="1:15" x14ac:dyDescent="0.2">
      <c r="A65" s="182" t="s">
        <v>168</v>
      </c>
      <c r="B65" s="183" t="s">
        <v>169</v>
      </c>
      <c r="C65" s="179">
        <f>+C66+C68+C71</f>
        <v>0</v>
      </c>
      <c r="D65" s="162"/>
      <c r="E65" s="162"/>
      <c r="F65" s="179">
        <f>+F66+F68+F71</f>
        <v>0</v>
      </c>
      <c r="G65" s="179">
        <f t="shared" si="2"/>
        <v>0</v>
      </c>
      <c r="H65" s="179">
        <f>IFERROR(+F65/E65*100,0)</f>
        <v>0</v>
      </c>
      <c r="I65" s="170"/>
      <c r="J65" s="170"/>
      <c r="K65" s="170"/>
      <c r="L65" s="170"/>
      <c r="M65" s="170"/>
      <c r="N65" s="170"/>
      <c r="O65" s="170"/>
    </row>
    <row r="66" spans="1:15" x14ac:dyDescent="0.2">
      <c r="A66" s="180" t="s">
        <v>399</v>
      </c>
      <c r="B66" s="181" t="s">
        <v>400</v>
      </c>
      <c r="C66" s="179">
        <f>+C67</f>
        <v>0</v>
      </c>
      <c r="D66" s="177"/>
      <c r="E66" s="177"/>
      <c r="F66" s="179">
        <f>+F67</f>
        <v>0</v>
      </c>
      <c r="G66" s="179">
        <f t="shared" si="2"/>
        <v>0</v>
      </c>
      <c r="H66" s="179"/>
      <c r="I66" s="170"/>
      <c r="J66" s="170"/>
      <c r="K66" s="170"/>
      <c r="L66" s="170"/>
      <c r="M66" s="170"/>
      <c r="N66" s="170"/>
      <c r="O66" s="170"/>
    </row>
    <row r="67" spans="1:15" ht="25.5" x14ac:dyDescent="0.2">
      <c r="A67" s="70" t="s">
        <v>401</v>
      </c>
      <c r="B67" s="68" t="s">
        <v>402</v>
      </c>
      <c r="C67" s="65"/>
      <c r="D67" s="176"/>
      <c r="E67" s="176"/>
      <c r="F67" s="175"/>
      <c r="G67" s="175">
        <f t="shared" si="2"/>
        <v>0</v>
      </c>
      <c r="H67" s="179"/>
      <c r="I67" s="67"/>
      <c r="J67" s="67"/>
      <c r="K67" s="67"/>
      <c r="L67" s="67"/>
      <c r="M67" s="67"/>
      <c r="N67" s="67"/>
      <c r="O67" s="67"/>
    </row>
    <row r="68" spans="1:15" ht="25.5" x14ac:dyDescent="0.2">
      <c r="A68" s="180" t="s">
        <v>170</v>
      </c>
      <c r="B68" s="181" t="s">
        <v>171</v>
      </c>
      <c r="C68" s="179">
        <f>+C69+C70</f>
        <v>0</v>
      </c>
      <c r="D68" s="177"/>
      <c r="E68" s="177"/>
      <c r="F68" s="179">
        <f>+F69+F70</f>
        <v>0</v>
      </c>
      <c r="G68" s="179">
        <f t="shared" si="2"/>
        <v>0</v>
      </c>
      <c r="H68" s="179"/>
      <c r="I68" s="170"/>
      <c r="J68" s="170"/>
      <c r="K68" s="170"/>
      <c r="L68" s="170"/>
      <c r="M68" s="170"/>
      <c r="N68" s="170"/>
      <c r="O68" s="170"/>
    </row>
    <row r="69" spans="1:15" ht="25.5" x14ac:dyDescent="0.2">
      <c r="A69" s="70" t="s">
        <v>403</v>
      </c>
      <c r="B69" s="68" t="s">
        <v>404</v>
      </c>
      <c r="C69" s="65"/>
      <c r="D69" s="176"/>
      <c r="E69" s="176"/>
      <c r="F69" s="175"/>
      <c r="G69" s="175">
        <f t="shared" si="2"/>
        <v>0</v>
      </c>
      <c r="H69" s="179"/>
      <c r="I69" s="67"/>
      <c r="J69" s="67"/>
      <c r="K69" s="67"/>
      <c r="L69" s="67"/>
      <c r="M69" s="67"/>
      <c r="N69" s="67"/>
      <c r="O69" s="67"/>
    </row>
    <row r="70" spans="1:15" x14ac:dyDescent="0.2">
      <c r="A70" s="70" t="s">
        <v>172</v>
      </c>
      <c r="B70" s="68" t="s">
        <v>173</v>
      </c>
      <c r="C70" s="65"/>
      <c r="D70" s="176"/>
      <c r="E70" s="176"/>
      <c r="F70" s="175"/>
      <c r="G70" s="175">
        <f t="shared" si="2"/>
        <v>0</v>
      </c>
      <c r="H70" s="179"/>
      <c r="I70" s="67"/>
      <c r="J70" s="67"/>
      <c r="K70" s="67"/>
      <c r="L70" s="67"/>
      <c r="M70" s="67"/>
      <c r="N70" s="67"/>
      <c r="O70" s="67"/>
    </row>
    <row r="71" spans="1:15" ht="25.5" x14ac:dyDescent="0.2">
      <c r="A71" s="180" t="s">
        <v>174</v>
      </c>
      <c r="B71" s="181" t="s">
        <v>175</v>
      </c>
      <c r="C71" s="179">
        <f>+C72</f>
        <v>0</v>
      </c>
      <c r="D71" s="177"/>
      <c r="E71" s="177"/>
      <c r="F71" s="179">
        <f>+F72</f>
        <v>0</v>
      </c>
      <c r="G71" s="179">
        <f t="shared" si="2"/>
        <v>0</v>
      </c>
      <c r="H71" s="179"/>
      <c r="I71" s="170"/>
      <c r="J71" s="170"/>
      <c r="K71" s="170"/>
      <c r="L71" s="170"/>
      <c r="M71" s="170"/>
      <c r="N71" s="170"/>
      <c r="O71" s="170"/>
    </row>
    <row r="72" spans="1:15" ht="25.5" x14ac:dyDescent="0.2">
      <c r="A72" s="70" t="s">
        <v>176</v>
      </c>
      <c r="B72" s="68" t="s">
        <v>175</v>
      </c>
      <c r="C72" s="65"/>
      <c r="D72" s="176"/>
      <c r="E72" s="176"/>
      <c r="F72" s="175"/>
      <c r="G72" s="175">
        <f t="shared" si="2"/>
        <v>0</v>
      </c>
      <c r="H72" s="179"/>
      <c r="I72" s="67"/>
      <c r="J72" s="67"/>
      <c r="K72" s="67"/>
      <c r="L72" s="67"/>
      <c r="M72" s="67"/>
      <c r="N72" s="67"/>
      <c r="O72" s="67"/>
    </row>
    <row r="73" spans="1:15" x14ac:dyDescent="0.2">
      <c r="A73" s="182" t="s">
        <v>177</v>
      </c>
      <c r="B73" s="183" t="s">
        <v>178</v>
      </c>
      <c r="C73" s="179">
        <f>+C74+C76+C78+C80+C83+C85</f>
        <v>0</v>
      </c>
      <c r="D73" s="162"/>
      <c r="E73" s="162"/>
      <c r="F73" s="179">
        <f>+F74+F76+F78+F80+F83+F85</f>
        <v>0</v>
      </c>
      <c r="G73" s="179">
        <f t="shared" si="2"/>
        <v>0</v>
      </c>
      <c r="H73" s="179">
        <f>IFERROR(+F73/E73*100,0)</f>
        <v>0</v>
      </c>
      <c r="I73" s="170"/>
      <c r="J73" s="170"/>
      <c r="K73" s="170"/>
      <c r="L73" s="170"/>
      <c r="M73" s="170"/>
      <c r="N73" s="170"/>
      <c r="O73" s="170"/>
    </row>
    <row r="74" spans="1:15" x14ac:dyDescent="0.2">
      <c r="A74" s="180" t="s">
        <v>179</v>
      </c>
      <c r="B74" s="181" t="s">
        <v>180</v>
      </c>
      <c r="C74" s="179">
        <f>+C75</f>
        <v>0</v>
      </c>
      <c r="D74" s="177"/>
      <c r="E74" s="177"/>
      <c r="F74" s="179">
        <f>+F75</f>
        <v>0</v>
      </c>
      <c r="G74" s="179">
        <f t="shared" si="2"/>
        <v>0</v>
      </c>
      <c r="H74" s="179"/>
      <c r="I74" s="170"/>
      <c r="J74" s="170"/>
      <c r="K74" s="170"/>
      <c r="L74" s="170"/>
      <c r="M74" s="170"/>
      <c r="N74" s="170"/>
      <c r="O74" s="170"/>
    </row>
    <row r="75" spans="1:15" x14ac:dyDescent="0.2">
      <c r="A75" s="70" t="s">
        <v>181</v>
      </c>
      <c r="B75" s="68" t="s">
        <v>182</v>
      </c>
      <c r="C75" s="174"/>
      <c r="D75" s="176"/>
      <c r="E75" s="176"/>
      <c r="F75" s="174"/>
      <c r="G75" s="175">
        <f t="shared" si="2"/>
        <v>0</v>
      </c>
      <c r="H75" s="179"/>
      <c r="I75" s="67"/>
      <c r="J75" s="67"/>
      <c r="K75" s="67"/>
      <c r="L75" s="67"/>
      <c r="M75" s="67"/>
      <c r="N75" s="67"/>
      <c r="O75" s="67"/>
    </row>
    <row r="76" spans="1:15" ht="25.5" x14ac:dyDescent="0.2">
      <c r="A76" s="180" t="s">
        <v>405</v>
      </c>
      <c r="B76" s="181" t="s">
        <v>406</v>
      </c>
      <c r="C76" s="179">
        <f>+C77</f>
        <v>0</v>
      </c>
      <c r="D76" s="177"/>
      <c r="E76" s="177"/>
      <c r="F76" s="179">
        <f>+F77</f>
        <v>0</v>
      </c>
      <c r="G76" s="179">
        <f t="shared" si="2"/>
        <v>0</v>
      </c>
      <c r="H76" s="179"/>
      <c r="I76" s="170"/>
      <c r="J76" s="170"/>
      <c r="K76" s="170"/>
      <c r="L76" s="170"/>
      <c r="M76" s="170"/>
      <c r="N76" s="170"/>
      <c r="O76" s="170"/>
    </row>
    <row r="77" spans="1:15" ht="25.5" x14ac:dyDescent="0.2">
      <c r="A77" s="70" t="s">
        <v>407</v>
      </c>
      <c r="B77" s="68" t="s">
        <v>408</v>
      </c>
      <c r="C77" s="174"/>
      <c r="D77" s="176"/>
      <c r="E77" s="176"/>
      <c r="F77" s="174"/>
      <c r="G77" s="175">
        <f t="shared" si="2"/>
        <v>0</v>
      </c>
      <c r="H77" s="179"/>
      <c r="I77" s="67"/>
      <c r="J77" s="67"/>
      <c r="K77" s="67"/>
      <c r="L77" s="67"/>
      <c r="M77" s="67"/>
      <c r="N77" s="67"/>
      <c r="O77" s="67"/>
    </row>
    <row r="78" spans="1:15" x14ac:dyDescent="0.2">
      <c r="A78" s="180" t="s">
        <v>183</v>
      </c>
      <c r="B78" s="181" t="s">
        <v>184</v>
      </c>
      <c r="C78" s="179">
        <f>+C79</f>
        <v>0</v>
      </c>
      <c r="D78" s="177"/>
      <c r="E78" s="177"/>
      <c r="F78" s="179">
        <f>+F79</f>
        <v>0</v>
      </c>
      <c r="G78" s="179">
        <f t="shared" si="2"/>
        <v>0</v>
      </c>
      <c r="H78" s="179"/>
      <c r="I78" s="170"/>
      <c r="J78" s="170"/>
      <c r="K78" s="170"/>
      <c r="L78" s="170"/>
      <c r="M78" s="170"/>
      <c r="N78" s="170"/>
      <c r="O78" s="170"/>
    </row>
    <row r="79" spans="1:15" x14ac:dyDescent="0.2">
      <c r="A79" s="70" t="s">
        <v>185</v>
      </c>
      <c r="B79" s="68" t="s">
        <v>186</v>
      </c>
      <c r="C79" s="69"/>
      <c r="D79" s="176"/>
      <c r="E79" s="176"/>
      <c r="F79" s="174"/>
      <c r="G79" s="175">
        <f t="shared" si="2"/>
        <v>0</v>
      </c>
      <c r="H79" s="179"/>
      <c r="I79" s="67"/>
      <c r="J79" s="67"/>
      <c r="K79" s="67"/>
      <c r="L79" s="67"/>
      <c r="M79" s="67"/>
      <c r="N79" s="67"/>
      <c r="O79" s="67"/>
    </row>
    <row r="80" spans="1:15" x14ac:dyDescent="0.2">
      <c r="A80" s="180" t="s">
        <v>187</v>
      </c>
      <c r="B80" s="181" t="s">
        <v>188</v>
      </c>
      <c r="C80" s="179">
        <f>+C81+C82</f>
        <v>0</v>
      </c>
      <c r="D80" s="177"/>
      <c r="E80" s="177"/>
      <c r="F80" s="179">
        <f>+F81+F82</f>
        <v>0</v>
      </c>
      <c r="G80" s="179">
        <f t="shared" si="2"/>
        <v>0</v>
      </c>
      <c r="H80" s="179"/>
      <c r="I80" s="170"/>
      <c r="J80" s="170"/>
      <c r="K80" s="170"/>
      <c r="L80" s="170"/>
      <c r="M80" s="170"/>
      <c r="N80" s="170"/>
      <c r="O80" s="170"/>
    </row>
    <row r="81" spans="1:15" x14ac:dyDescent="0.2">
      <c r="A81" s="70" t="s">
        <v>189</v>
      </c>
      <c r="B81" s="68" t="s">
        <v>190</v>
      </c>
      <c r="C81" s="65"/>
      <c r="D81" s="176"/>
      <c r="E81" s="176"/>
      <c r="F81" s="175"/>
      <c r="G81" s="175">
        <f t="shared" ref="G81:G82" si="3">IFERROR(+F81/C81*100,0)</f>
        <v>0</v>
      </c>
      <c r="H81" s="179"/>
      <c r="I81" s="67"/>
      <c r="J81" s="67"/>
      <c r="K81" s="67"/>
      <c r="L81" s="67"/>
      <c r="M81" s="67"/>
      <c r="N81" s="67"/>
      <c r="O81" s="67"/>
    </row>
    <row r="82" spans="1:15" ht="25.5" x14ac:dyDescent="0.2">
      <c r="A82" s="70" t="s">
        <v>191</v>
      </c>
      <c r="B82" s="68" t="s">
        <v>192</v>
      </c>
      <c r="C82" s="69"/>
      <c r="D82" s="176"/>
      <c r="E82" s="176"/>
      <c r="F82" s="174"/>
      <c r="G82" s="175">
        <f t="shared" si="3"/>
        <v>0</v>
      </c>
      <c r="H82" s="179"/>
      <c r="I82" s="67"/>
      <c r="J82" s="67"/>
      <c r="K82" s="67"/>
      <c r="L82" s="67"/>
      <c r="M82" s="67"/>
      <c r="N82" s="67"/>
      <c r="O82" s="67"/>
    </row>
    <row r="83" spans="1:15" x14ac:dyDescent="0.2">
      <c r="A83" s="180" t="s">
        <v>193</v>
      </c>
      <c r="B83" s="181" t="s">
        <v>194</v>
      </c>
      <c r="C83" s="179">
        <f>+C84</f>
        <v>0</v>
      </c>
      <c r="D83" s="177"/>
      <c r="E83" s="177"/>
      <c r="F83" s="179">
        <f>+F84</f>
        <v>0</v>
      </c>
      <c r="G83" s="179" t="e">
        <f t="shared" ref="G83:G133" si="4">+F83/C83*100</f>
        <v>#DIV/0!</v>
      </c>
      <c r="H83" s="179"/>
      <c r="I83" s="170"/>
      <c r="J83" s="170"/>
      <c r="K83" s="170"/>
      <c r="L83" s="170"/>
      <c r="M83" s="170"/>
      <c r="N83" s="170"/>
      <c r="O83" s="170"/>
    </row>
    <row r="84" spans="1:15" x14ac:dyDescent="0.2">
      <c r="A84" s="70" t="s">
        <v>195</v>
      </c>
      <c r="B84" s="68" t="s">
        <v>196</v>
      </c>
      <c r="C84" s="65"/>
      <c r="D84" s="176"/>
      <c r="E84" s="176"/>
      <c r="F84" s="175"/>
      <c r="G84" s="175">
        <f>IFERROR(+F84/C84*100,0)</f>
        <v>0</v>
      </c>
      <c r="H84" s="179"/>
      <c r="I84" s="67"/>
      <c r="J84" s="67"/>
      <c r="K84" s="67"/>
      <c r="L84" s="67"/>
      <c r="M84" s="67"/>
      <c r="N84" s="67"/>
      <c r="O84" s="67"/>
    </row>
    <row r="85" spans="1:15" x14ac:dyDescent="0.2">
      <c r="A85" s="180" t="s">
        <v>197</v>
      </c>
      <c r="B85" s="181" t="s">
        <v>198</v>
      </c>
      <c r="C85" s="179">
        <f>SUM(C86:C89)</f>
        <v>0</v>
      </c>
      <c r="D85" s="177"/>
      <c r="E85" s="177"/>
      <c r="F85" s="179">
        <f>SUM(F86:F89)</f>
        <v>0</v>
      </c>
      <c r="G85" s="179" t="e">
        <f t="shared" si="4"/>
        <v>#DIV/0!</v>
      </c>
      <c r="H85" s="179"/>
      <c r="I85" s="170"/>
      <c r="J85" s="170"/>
      <c r="K85" s="170"/>
      <c r="L85" s="170"/>
      <c r="M85" s="170"/>
      <c r="N85" s="170"/>
      <c r="O85" s="170"/>
    </row>
    <row r="86" spans="1:15" ht="25.5" x14ac:dyDescent="0.2">
      <c r="A86" s="70" t="s">
        <v>199</v>
      </c>
      <c r="B86" s="68" t="s">
        <v>200</v>
      </c>
      <c r="C86" s="65"/>
      <c r="D86" s="176"/>
      <c r="E86" s="176"/>
      <c r="F86" s="175"/>
      <c r="G86" s="175">
        <f t="shared" ref="G86:G89" si="5">IFERROR(+F86/C86*100,0)</f>
        <v>0</v>
      </c>
      <c r="H86" s="179"/>
      <c r="I86" s="67"/>
      <c r="J86" s="67"/>
      <c r="K86" s="67"/>
      <c r="L86" s="67"/>
      <c r="M86" s="67"/>
      <c r="N86" s="67"/>
      <c r="O86" s="67"/>
    </row>
    <row r="87" spans="1:15" ht="25.5" x14ac:dyDescent="0.2">
      <c r="A87" s="70" t="s">
        <v>201</v>
      </c>
      <c r="B87" s="68" t="s">
        <v>202</v>
      </c>
      <c r="C87" s="65"/>
      <c r="D87" s="176"/>
      <c r="E87" s="176"/>
      <c r="F87" s="175"/>
      <c r="G87" s="175">
        <f t="shared" si="5"/>
        <v>0</v>
      </c>
      <c r="H87" s="179"/>
      <c r="I87" s="67"/>
      <c r="J87" s="67"/>
      <c r="K87" s="67"/>
      <c r="L87" s="67"/>
      <c r="M87" s="67"/>
      <c r="N87" s="67"/>
      <c r="O87" s="67"/>
    </row>
    <row r="88" spans="1:15" ht="25.5" x14ac:dyDescent="0.2">
      <c r="A88" s="70" t="s">
        <v>409</v>
      </c>
      <c r="B88" s="68" t="s">
        <v>296</v>
      </c>
      <c r="C88" s="65"/>
      <c r="D88" s="177"/>
      <c r="E88" s="177"/>
      <c r="F88" s="175"/>
      <c r="G88" s="175">
        <f t="shared" si="5"/>
        <v>0</v>
      </c>
      <c r="H88" s="179"/>
      <c r="I88" s="67"/>
      <c r="J88" s="67"/>
      <c r="K88" s="67"/>
      <c r="L88" s="67"/>
      <c r="M88" s="67"/>
      <c r="N88" s="67"/>
      <c r="O88" s="67"/>
    </row>
    <row r="89" spans="1:15" ht="25.5" x14ac:dyDescent="0.2">
      <c r="A89" s="70" t="s">
        <v>203</v>
      </c>
      <c r="B89" s="68" t="s">
        <v>204</v>
      </c>
      <c r="C89" s="65"/>
      <c r="D89" s="177"/>
      <c r="E89" s="177"/>
      <c r="F89" s="175"/>
      <c r="G89" s="175">
        <f t="shared" si="5"/>
        <v>0</v>
      </c>
      <c r="H89" s="179"/>
      <c r="I89" s="67"/>
      <c r="J89" s="67"/>
      <c r="K89" s="67"/>
      <c r="L89" s="67"/>
      <c r="M89" s="67"/>
      <c r="N89" s="67"/>
      <c r="O89" s="67"/>
    </row>
    <row r="90" spans="1:15" ht="25.5" x14ac:dyDescent="0.2">
      <c r="A90" s="182" t="s">
        <v>205</v>
      </c>
      <c r="B90" s="183" t="s">
        <v>206</v>
      </c>
      <c r="C90" s="179">
        <f>+C91+C94</f>
        <v>0</v>
      </c>
      <c r="D90" s="162"/>
      <c r="E90" s="162"/>
      <c r="F90" s="179">
        <f>+F91+F94</f>
        <v>0</v>
      </c>
      <c r="G90" s="179">
        <f>IFERROR(+F90/C90*100,0)</f>
        <v>0</v>
      </c>
      <c r="H90" s="179">
        <f>IFERROR(+F90/E90*100,0)</f>
        <v>0</v>
      </c>
      <c r="I90" s="170"/>
      <c r="J90" s="170"/>
      <c r="K90" s="170"/>
      <c r="L90" s="170"/>
      <c r="M90" s="170"/>
      <c r="N90" s="170"/>
      <c r="O90" s="170"/>
    </row>
    <row r="91" spans="1:15" x14ac:dyDescent="0.2">
      <c r="A91" s="180" t="s">
        <v>410</v>
      </c>
      <c r="B91" s="181" t="s">
        <v>411</v>
      </c>
      <c r="C91" s="179">
        <f>+C92+C93</f>
        <v>0</v>
      </c>
      <c r="D91" s="177"/>
      <c r="E91" s="177"/>
      <c r="F91" s="179">
        <f>+F92+F93</f>
        <v>0</v>
      </c>
      <c r="G91" s="179">
        <f>IFERROR(+F91/C91*100,0)</f>
        <v>0</v>
      </c>
      <c r="H91" s="179"/>
      <c r="I91" s="170"/>
      <c r="J91" s="170"/>
      <c r="K91" s="170"/>
      <c r="L91" s="170"/>
      <c r="M91" s="170"/>
      <c r="N91" s="170"/>
      <c r="O91" s="170"/>
    </row>
    <row r="92" spans="1:15" ht="25.5" x14ac:dyDescent="0.2">
      <c r="A92" s="70" t="s">
        <v>412</v>
      </c>
      <c r="B92" s="68" t="s">
        <v>413</v>
      </c>
      <c r="C92" s="65"/>
      <c r="D92" s="177"/>
      <c r="E92" s="177"/>
      <c r="F92" s="175"/>
      <c r="G92" s="175">
        <f t="shared" ref="G92:G93" si="6">IFERROR(+F92/C92*100,0)</f>
        <v>0</v>
      </c>
      <c r="H92" s="179"/>
      <c r="I92" s="67"/>
      <c r="J92" s="67"/>
      <c r="K92" s="67"/>
      <c r="L92" s="67"/>
      <c r="M92" s="67"/>
      <c r="N92" s="67"/>
      <c r="O92" s="67"/>
    </row>
    <row r="93" spans="1:15" ht="25.5" x14ac:dyDescent="0.2">
      <c r="A93" s="70" t="s">
        <v>414</v>
      </c>
      <c r="B93" s="68" t="s">
        <v>415</v>
      </c>
      <c r="C93" s="65"/>
      <c r="D93" s="177"/>
      <c r="E93" s="177"/>
      <c r="F93" s="175"/>
      <c r="G93" s="175">
        <f t="shared" si="6"/>
        <v>0</v>
      </c>
      <c r="H93" s="179"/>
      <c r="I93" s="67"/>
      <c r="J93" s="67"/>
      <c r="K93" s="67"/>
      <c r="L93" s="67"/>
      <c r="M93" s="67"/>
      <c r="N93" s="67"/>
      <c r="O93" s="67"/>
    </row>
    <row r="94" spans="1:15" x14ac:dyDescent="0.2">
      <c r="A94" s="180" t="s">
        <v>207</v>
      </c>
      <c r="B94" s="181" t="s">
        <v>208</v>
      </c>
      <c r="C94" s="179">
        <f>SUM(C95:C97)</f>
        <v>0</v>
      </c>
      <c r="D94" s="177"/>
      <c r="E94" s="177"/>
      <c r="F94" s="179">
        <f>SUM(F95:F97)</f>
        <v>0</v>
      </c>
      <c r="G94" s="179">
        <f>IFERROR(+F94/C94*100,0)</f>
        <v>0</v>
      </c>
      <c r="H94" s="179"/>
      <c r="I94" s="170"/>
      <c r="J94" s="170"/>
      <c r="K94" s="170"/>
      <c r="L94" s="170"/>
      <c r="M94" s="170"/>
      <c r="N94" s="170"/>
      <c r="O94" s="170"/>
    </row>
    <row r="95" spans="1:15" x14ac:dyDescent="0.2">
      <c r="A95" s="70" t="s">
        <v>209</v>
      </c>
      <c r="B95" s="68" t="s">
        <v>210</v>
      </c>
      <c r="C95" s="175"/>
      <c r="D95" s="177"/>
      <c r="E95" s="177"/>
      <c r="F95" s="175"/>
      <c r="G95" s="175">
        <f t="shared" ref="G95:G97" si="7">IFERROR(+F95/C95*100,0)</f>
        <v>0</v>
      </c>
      <c r="H95" s="179"/>
      <c r="I95" s="67"/>
      <c r="J95" s="67"/>
      <c r="K95" s="67"/>
      <c r="L95" s="67"/>
      <c r="M95" s="67"/>
      <c r="N95" s="67"/>
      <c r="O95" s="67"/>
    </row>
    <row r="96" spans="1:15" x14ac:dyDescent="0.2">
      <c r="A96" s="70" t="s">
        <v>416</v>
      </c>
      <c r="B96" s="68" t="s">
        <v>417</v>
      </c>
      <c r="C96" s="175"/>
      <c r="D96" s="177"/>
      <c r="E96" s="177"/>
      <c r="F96" s="175"/>
      <c r="G96" s="175">
        <f t="shared" si="7"/>
        <v>0</v>
      </c>
      <c r="H96" s="179"/>
      <c r="I96" s="67"/>
      <c r="J96" s="67"/>
      <c r="K96" s="67"/>
      <c r="L96" s="67"/>
      <c r="M96" s="67"/>
      <c r="N96" s="67"/>
      <c r="O96" s="67"/>
    </row>
    <row r="97" spans="1:15" x14ac:dyDescent="0.2">
      <c r="A97" s="70" t="s">
        <v>418</v>
      </c>
      <c r="B97" s="68" t="s">
        <v>419</v>
      </c>
      <c r="C97" s="175"/>
      <c r="D97" s="177"/>
      <c r="E97" s="177"/>
      <c r="F97" s="175"/>
      <c r="G97" s="175">
        <f t="shared" si="7"/>
        <v>0</v>
      </c>
      <c r="H97" s="179"/>
      <c r="I97" s="67"/>
      <c r="J97" s="67"/>
      <c r="K97" s="67"/>
      <c r="L97" s="67"/>
      <c r="M97" s="67"/>
      <c r="N97" s="67"/>
      <c r="O97" s="67"/>
    </row>
    <row r="98" spans="1:15" x14ac:dyDescent="0.2">
      <c r="A98" s="182" t="s">
        <v>211</v>
      </c>
      <c r="B98" s="183" t="s">
        <v>212</v>
      </c>
      <c r="C98" s="179">
        <f>+C99+C103+C107</f>
        <v>0</v>
      </c>
      <c r="D98" s="162"/>
      <c r="E98" s="162"/>
      <c r="F98" s="179">
        <f>+F99+F103+F107</f>
        <v>0</v>
      </c>
      <c r="G98" s="179">
        <f>IFERROR(+F98/C98*100,0)</f>
        <v>0</v>
      </c>
      <c r="H98" s="179">
        <f>IFERROR(+F98/E98*100,0)</f>
        <v>0</v>
      </c>
      <c r="I98" s="170"/>
      <c r="J98" s="170"/>
      <c r="K98" s="170"/>
      <c r="L98" s="170"/>
      <c r="M98" s="170"/>
      <c r="N98" s="170"/>
      <c r="O98" s="170"/>
    </row>
    <row r="99" spans="1:15" x14ac:dyDescent="0.2">
      <c r="A99" s="180" t="s">
        <v>213</v>
      </c>
      <c r="B99" s="181" t="s">
        <v>214</v>
      </c>
      <c r="C99" s="179">
        <f>SUM(C100:C102)</f>
        <v>0</v>
      </c>
      <c r="D99" s="177"/>
      <c r="E99" s="177"/>
      <c r="F99" s="179">
        <f>SUM(F100:F102)</f>
        <v>0</v>
      </c>
      <c r="G99" s="179">
        <f>IFERROR(+F99/C99*100,0)</f>
        <v>0</v>
      </c>
      <c r="H99" s="179"/>
      <c r="I99" s="170"/>
      <c r="J99" s="170"/>
      <c r="K99" s="170"/>
      <c r="L99" s="170"/>
      <c r="M99" s="170"/>
      <c r="N99" s="170"/>
      <c r="O99" s="170"/>
    </row>
    <row r="100" spans="1:15" x14ac:dyDescent="0.2">
      <c r="A100" s="70" t="s">
        <v>215</v>
      </c>
      <c r="B100" s="68" t="s">
        <v>216</v>
      </c>
      <c r="C100" s="175"/>
      <c r="D100" s="177"/>
      <c r="E100" s="177"/>
      <c r="F100" s="175"/>
      <c r="G100" s="175">
        <f t="shared" ref="G100:G102" si="8">IFERROR(+F100/C100*100,0)</f>
        <v>0</v>
      </c>
      <c r="H100" s="179"/>
      <c r="I100" s="67"/>
      <c r="J100" s="67"/>
      <c r="K100" s="67"/>
      <c r="L100" s="67"/>
      <c r="M100" s="67"/>
      <c r="N100" s="67"/>
      <c r="O100" s="67"/>
    </row>
    <row r="101" spans="1:15" x14ac:dyDescent="0.2">
      <c r="A101" s="70" t="s">
        <v>420</v>
      </c>
      <c r="B101" s="68" t="s">
        <v>421</v>
      </c>
      <c r="C101" s="175"/>
      <c r="D101" s="177"/>
      <c r="E101" s="177"/>
      <c r="F101" s="175"/>
      <c r="G101" s="175">
        <f t="shared" si="8"/>
        <v>0</v>
      </c>
      <c r="H101" s="179"/>
      <c r="I101" s="67"/>
      <c r="J101" s="67"/>
      <c r="K101" s="67"/>
      <c r="L101" s="67"/>
      <c r="M101" s="67"/>
      <c r="N101" s="67"/>
      <c r="O101" s="67"/>
    </row>
    <row r="102" spans="1:15" x14ac:dyDescent="0.2">
      <c r="A102" s="70" t="s">
        <v>217</v>
      </c>
      <c r="B102" s="68" t="s">
        <v>218</v>
      </c>
      <c r="C102" s="175"/>
      <c r="D102" s="177"/>
      <c r="E102" s="177"/>
      <c r="F102" s="175"/>
      <c r="G102" s="175">
        <f t="shared" si="8"/>
        <v>0</v>
      </c>
      <c r="H102" s="179"/>
      <c r="I102" s="67"/>
      <c r="J102" s="67"/>
      <c r="K102" s="67"/>
      <c r="L102" s="67"/>
      <c r="M102" s="67"/>
      <c r="N102" s="67"/>
      <c r="O102" s="67"/>
    </row>
    <row r="103" spans="1:15" x14ac:dyDescent="0.2">
      <c r="A103" s="180" t="s">
        <v>219</v>
      </c>
      <c r="B103" s="181" t="s">
        <v>220</v>
      </c>
      <c r="C103" s="179">
        <f>SUM(C104:C106)</f>
        <v>0</v>
      </c>
      <c r="D103" s="177"/>
      <c r="E103" s="177"/>
      <c r="F103" s="179">
        <f>SUM(F104:F106)</f>
        <v>0</v>
      </c>
      <c r="G103" s="179">
        <f>IFERROR(+F103/C103*100,0)</f>
        <v>0</v>
      </c>
      <c r="H103" s="179"/>
      <c r="I103" s="170"/>
      <c r="J103" s="170"/>
      <c r="K103" s="170"/>
      <c r="L103" s="170"/>
      <c r="M103" s="170"/>
      <c r="N103" s="170"/>
      <c r="O103" s="170"/>
    </row>
    <row r="104" spans="1:15" x14ac:dyDescent="0.2">
      <c r="A104" s="70" t="s">
        <v>221</v>
      </c>
      <c r="B104" s="68" t="s">
        <v>222</v>
      </c>
      <c r="C104" s="65"/>
      <c r="D104" s="177"/>
      <c r="E104" s="177"/>
      <c r="F104" s="65"/>
      <c r="G104" s="175">
        <f t="shared" ref="G104:G106" si="9">IFERROR(+F104/C104*100,0)</f>
        <v>0</v>
      </c>
      <c r="H104" s="179"/>
      <c r="I104" s="67"/>
      <c r="J104" s="67"/>
      <c r="K104" s="67"/>
      <c r="L104" s="67"/>
      <c r="M104" s="67"/>
      <c r="N104" s="67"/>
      <c r="O104" s="67"/>
    </row>
    <row r="105" spans="1:15" x14ac:dyDescent="0.2">
      <c r="A105" s="70" t="s">
        <v>422</v>
      </c>
      <c r="B105" s="68" t="s">
        <v>423</v>
      </c>
      <c r="C105" s="65"/>
      <c r="D105" s="177"/>
      <c r="E105" s="177"/>
      <c r="F105" s="65"/>
      <c r="G105" s="175">
        <f t="shared" si="9"/>
        <v>0</v>
      </c>
      <c r="H105" s="179"/>
      <c r="I105" s="67"/>
      <c r="J105" s="67"/>
      <c r="K105" s="67"/>
      <c r="L105" s="67"/>
      <c r="M105" s="67"/>
      <c r="N105" s="67"/>
      <c r="O105" s="67"/>
    </row>
    <row r="106" spans="1:15" x14ac:dyDescent="0.2">
      <c r="A106" s="70" t="s">
        <v>223</v>
      </c>
      <c r="B106" s="68" t="s">
        <v>224</v>
      </c>
      <c r="C106" s="65"/>
      <c r="D106" s="177"/>
      <c r="E106" s="177"/>
      <c r="F106" s="65"/>
      <c r="G106" s="175">
        <f t="shared" si="9"/>
        <v>0</v>
      </c>
      <c r="H106" s="179"/>
      <c r="I106" s="67"/>
      <c r="J106" s="67"/>
      <c r="K106" s="67"/>
      <c r="L106" s="67"/>
      <c r="M106" s="67"/>
      <c r="N106" s="67"/>
      <c r="O106" s="67"/>
    </row>
    <row r="107" spans="1:15" x14ac:dyDescent="0.2">
      <c r="A107" s="180" t="s">
        <v>225</v>
      </c>
      <c r="B107" s="181" t="s">
        <v>226</v>
      </c>
      <c r="C107" s="179">
        <f>SUM(C108:C112)</f>
        <v>0</v>
      </c>
      <c r="D107" s="177"/>
      <c r="E107" s="177"/>
      <c r="F107" s="179">
        <f>SUM(F108:F112)</f>
        <v>0</v>
      </c>
      <c r="G107" s="179">
        <f>IFERROR(+F107/C107*100,0)</f>
        <v>0</v>
      </c>
      <c r="H107" s="179"/>
      <c r="I107" s="170"/>
      <c r="J107" s="170"/>
      <c r="K107" s="170"/>
      <c r="L107" s="170"/>
      <c r="M107" s="170"/>
      <c r="N107" s="170"/>
      <c r="O107" s="170"/>
    </row>
    <row r="108" spans="1:15" x14ac:dyDescent="0.2">
      <c r="A108" s="70" t="s">
        <v>424</v>
      </c>
      <c r="B108" s="68" t="s">
        <v>425</v>
      </c>
      <c r="C108" s="65"/>
      <c r="D108" s="177"/>
      <c r="E108" s="177"/>
      <c r="F108" s="65"/>
      <c r="G108" s="175">
        <f t="shared" ref="G108:G112" si="10">IFERROR(+F108/C108*100,0)</f>
        <v>0</v>
      </c>
      <c r="H108" s="179"/>
      <c r="I108" s="67"/>
      <c r="J108" s="67"/>
      <c r="K108" s="67"/>
      <c r="L108" s="67"/>
      <c r="M108" s="67"/>
      <c r="N108" s="67"/>
      <c r="O108" s="67"/>
    </row>
    <row r="109" spans="1:15" x14ac:dyDescent="0.2">
      <c r="A109" s="70" t="s">
        <v>426</v>
      </c>
      <c r="B109" s="68" t="s">
        <v>427</v>
      </c>
      <c r="C109" s="65"/>
      <c r="D109" s="177"/>
      <c r="E109" s="177"/>
      <c r="F109" s="65"/>
      <c r="G109" s="175">
        <f t="shared" si="10"/>
        <v>0</v>
      </c>
      <c r="H109" s="179"/>
      <c r="I109" s="67"/>
      <c r="J109" s="67"/>
      <c r="K109" s="67"/>
      <c r="L109" s="67"/>
      <c r="M109" s="67"/>
      <c r="N109" s="67"/>
      <c r="O109" s="67"/>
    </row>
    <row r="110" spans="1:15" x14ac:dyDescent="0.2">
      <c r="A110" s="70" t="s">
        <v>428</v>
      </c>
      <c r="B110" s="68" t="s">
        <v>429</v>
      </c>
      <c r="C110" s="65"/>
      <c r="D110" s="177"/>
      <c r="E110" s="177"/>
      <c r="F110" s="65"/>
      <c r="G110" s="175">
        <f t="shared" si="10"/>
        <v>0</v>
      </c>
      <c r="H110" s="179"/>
      <c r="I110" s="67"/>
      <c r="J110" s="67"/>
      <c r="K110" s="67"/>
      <c r="L110" s="67"/>
      <c r="M110" s="67"/>
      <c r="N110" s="67"/>
      <c r="O110" s="67"/>
    </row>
    <row r="111" spans="1:15" x14ac:dyDescent="0.2">
      <c r="A111" s="70" t="s">
        <v>227</v>
      </c>
      <c r="B111" s="68" t="s">
        <v>228</v>
      </c>
      <c r="C111" s="65"/>
      <c r="D111" s="177"/>
      <c r="E111" s="177"/>
      <c r="F111" s="65"/>
      <c r="G111" s="175">
        <f t="shared" si="10"/>
        <v>0</v>
      </c>
      <c r="H111" s="179"/>
      <c r="I111" s="67"/>
      <c r="J111" s="67"/>
      <c r="K111" s="67"/>
      <c r="L111" s="67"/>
      <c r="M111" s="67"/>
      <c r="N111" s="67"/>
      <c r="O111" s="67"/>
    </row>
    <row r="112" spans="1:15" x14ac:dyDescent="0.2">
      <c r="A112" s="70" t="s">
        <v>430</v>
      </c>
      <c r="B112" s="68" t="s">
        <v>337</v>
      </c>
      <c r="C112" s="65"/>
      <c r="D112" s="177"/>
      <c r="E112" s="177"/>
      <c r="F112" s="65"/>
      <c r="G112" s="175">
        <f t="shared" si="10"/>
        <v>0</v>
      </c>
      <c r="H112" s="179"/>
      <c r="I112" s="67"/>
      <c r="J112" s="67"/>
      <c r="K112" s="67"/>
      <c r="L112" s="67"/>
      <c r="M112" s="67"/>
      <c r="N112" s="67"/>
      <c r="O112" s="67"/>
    </row>
    <row r="113" spans="1:15" x14ac:dyDescent="0.2">
      <c r="A113" s="194" t="s">
        <v>59</v>
      </c>
      <c r="B113" s="195" t="s">
        <v>229</v>
      </c>
      <c r="C113" s="196">
        <f>+C114+C121+C148+C151+C154</f>
        <v>27233.97</v>
      </c>
      <c r="D113" s="197">
        <f>+D114+D121+D148+D151+D154</f>
        <v>39214</v>
      </c>
      <c r="E113" s="197">
        <f>+E114+E121+E148+E151+E154</f>
        <v>40381.56</v>
      </c>
      <c r="F113" s="196">
        <f>+F114+F121+F148+F151+F154</f>
        <v>40381.83</v>
      </c>
      <c r="G113" s="196">
        <f t="shared" si="4"/>
        <v>148.277427051583</v>
      </c>
      <c r="H113" s="196">
        <f>+F113/E113*100</f>
        <v>100.00066862201462</v>
      </c>
      <c r="I113" s="167"/>
      <c r="J113" s="167"/>
      <c r="K113" s="167"/>
      <c r="L113" s="167"/>
      <c r="M113" s="167"/>
      <c r="N113" s="167"/>
      <c r="O113" s="167"/>
    </row>
    <row r="114" spans="1:15" x14ac:dyDescent="0.2">
      <c r="A114" s="182" t="s">
        <v>61</v>
      </c>
      <c r="B114" s="183" t="s">
        <v>230</v>
      </c>
      <c r="C114" s="179">
        <f>+C115+C117</f>
        <v>5883.32</v>
      </c>
      <c r="D114" s="162">
        <v>23087</v>
      </c>
      <c r="E114" s="162">
        <v>23087</v>
      </c>
      <c r="F114" s="179">
        <f>+F115+F117</f>
        <v>23087.27</v>
      </c>
      <c r="G114" s="179">
        <f t="shared" si="4"/>
        <v>392.41907630385566</v>
      </c>
      <c r="H114" s="179">
        <f>+F114/E114*100</f>
        <v>100.001169489323</v>
      </c>
      <c r="I114" s="170"/>
      <c r="J114" s="170"/>
      <c r="K114" s="170"/>
      <c r="L114" s="170"/>
      <c r="M114" s="170"/>
      <c r="N114" s="170"/>
      <c r="O114" s="170"/>
    </row>
    <row r="115" spans="1:15" x14ac:dyDescent="0.2">
      <c r="A115" s="180" t="s">
        <v>431</v>
      </c>
      <c r="B115" s="181" t="s">
        <v>432</v>
      </c>
      <c r="C115" s="179">
        <f>+C116</f>
        <v>0</v>
      </c>
      <c r="D115" s="177"/>
      <c r="E115" s="177"/>
      <c r="F115" s="179">
        <f>+F116</f>
        <v>0</v>
      </c>
      <c r="G115" s="179">
        <f>IFERROR(+F115/C115*100,0)</f>
        <v>0</v>
      </c>
      <c r="H115" s="179"/>
      <c r="I115" s="170"/>
      <c r="J115" s="170"/>
      <c r="K115" s="170"/>
      <c r="L115" s="170"/>
      <c r="M115" s="170"/>
      <c r="N115" s="170"/>
      <c r="O115" s="170"/>
    </row>
    <row r="116" spans="1:15" x14ac:dyDescent="0.2">
      <c r="A116" s="70" t="s">
        <v>433</v>
      </c>
      <c r="B116" s="68" t="s">
        <v>348</v>
      </c>
      <c r="C116" s="65"/>
      <c r="D116" s="177"/>
      <c r="E116" s="177"/>
      <c r="F116" s="175"/>
      <c r="G116" s="175">
        <f>IFERROR(+F116/C116*100,0)</f>
        <v>0</v>
      </c>
      <c r="H116" s="179"/>
      <c r="I116" s="67"/>
      <c r="J116" s="67"/>
      <c r="K116" s="67"/>
      <c r="L116" s="67"/>
      <c r="M116" s="67"/>
      <c r="N116" s="67"/>
      <c r="O116" s="67"/>
    </row>
    <row r="117" spans="1:15" x14ac:dyDescent="0.2">
      <c r="A117" s="180" t="s">
        <v>231</v>
      </c>
      <c r="B117" s="181" t="s">
        <v>232</v>
      </c>
      <c r="C117" s="179">
        <f>+C118+C119+C120</f>
        <v>5883.32</v>
      </c>
      <c r="D117" s="177"/>
      <c r="E117" s="177"/>
      <c r="F117" s="179">
        <f>+F118+F119+F120</f>
        <v>23087.27</v>
      </c>
      <c r="G117" s="179">
        <f t="shared" si="4"/>
        <v>392.41907630385566</v>
      </c>
      <c r="H117" s="179"/>
      <c r="I117" s="170"/>
      <c r="J117" s="170"/>
      <c r="K117" s="170"/>
      <c r="L117" s="170"/>
      <c r="M117" s="170"/>
      <c r="N117" s="170"/>
      <c r="O117" s="170"/>
    </row>
    <row r="118" spans="1:15" x14ac:dyDescent="0.2">
      <c r="A118" s="70" t="s">
        <v>233</v>
      </c>
      <c r="B118" s="68" t="s">
        <v>234</v>
      </c>
      <c r="C118" s="65"/>
      <c r="D118" s="177"/>
      <c r="E118" s="177"/>
      <c r="F118" s="175"/>
      <c r="G118" s="175">
        <f>IFERROR(+F118/C118*100,0)</f>
        <v>0</v>
      </c>
      <c r="H118" s="179"/>
      <c r="I118" s="67"/>
      <c r="J118" s="67"/>
      <c r="K118" s="67"/>
      <c r="L118" s="67"/>
      <c r="M118" s="67"/>
      <c r="N118" s="67"/>
      <c r="O118" s="67"/>
    </row>
    <row r="119" spans="1:15" x14ac:dyDescent="0.2">
      <c r="A119" s="70" t="s">
        <v>434</v>
      </c>
      <c r="B119" s="68" t="s">
        <v>352</v>
      </c>
      <c r="C119" s="65">
        <v>5883.32</v>
      </c>
      <c r="D119" s="177"/>
      <c r="E119" s="177"/>
      <c r="F119" s="175">
        <v>23087.27</v>
      </c>
      <c r="G119" s="175">
        <f t="shared" si="4"/>
        <v>392.41907630385566</v>
      </c>
      <c r="H119" s="179"/>
      <c r="I119" s="67"/>
      <c r="J119" s="67"/>
      <c r="K119" s="67"/>
      <c r="L119" s="67"/>
      <c r="M119" s="67"/>
      <c r="N119" s="67"/>
      <c r="O119" s="67"/>
    </row>
    <row r="120" spans="1:15" x14ac:dyDescent="0.2">
      <c r="A120" s="70" t="s">
        <v>435</v>
      </c>
      <c r="B120" s="68" t="s">
        <v>436</v>
      </c>
      <c r="C120" s="65"/>
      <c r="D120" s="177"/>
      <c r="E120" s="177"/>
      <c r="F120" s="175"/>
      <c r="G120" s="175">
        <f>IFERROR(+F120/C120*100,0)</f>
        <v>0</v>
      </c>
      <c r="H120" s="179"/>
      <c r="I120" s="67"/>
      <c r="J120" s="67"/>
      <c r="K120" s="67"/>
      <c r="L120" s="67"/>
      <c r="M120" s="67"/>
      <c r="N120" s="67"/>
      <c r="O120" s="67"/>
    </row>
    <row r="121" spans="1:15" x14ac:dyDescent="0.2">
      <c r="A121" s="182" t="s">
        <v>235</v>
      </c>
      <c r="B121" s="183" t="s">
        <v>236</v>
      </c>
      <c r="C121" s="179">
        <f>+C122+C126+C134+C137+C141+C144</f>
        <v>6725.18</v>
      </c>
      <c r="D121" s="162">
        <v>2855</v>
      </c>
      <c r="E121" s="162">
        <v>3997.5</v>
      </c>
      <c r="F121" s="179">
        <f>+F122+F126+F134+F137+F141+F144</f>
        <v>3997.5</v>
      </c>
      <c r="G121" s="179">
        <f t="shared" si="4"/>
        <v>59.440788201951463</v>
      </c>
      <c r="H121" s="179">
        <f>+F121/E121*100</f>
        <v>100</v>
      </c>
      <c r="I121" s="170"/>
      <c r="J121" s="170"/>
      <c r="K121" s="170"/>
      <c r="L121" s="170"/>
      <c r="M121" s="170"/>
      <c r="N121" s="170"/>
      <c r="O121" s="170"/>
    </row>
    <row r="122" spans="1:15" x14ac:dyDescent="0.2">
      <c r="A122" s="180" t="s">
        <v>237</v>
      </c>
      <c r="B122" s="181" t="s">
        <v>238</v>
      </c>
      <c r="C122" s="179">
        <f>SUM(C123:C125)</f>
        <v>0</v>
      </c>
      <c r="D122" s="177"/>
      <c r="E122" s="177"/>
      <c r="F122" s="179">
        <f>SUM(F123:F125)</f>
        <v>0</v>
      </c>
      <c r="G122" s="179">
        <f>IFERROR(+F122/C122*100,0)</f>
        <v>0</v>
      </c>
      <c r="H122" s="179"/>
      <c r="I122" s="170"/>
      <c r="J122" s="170"/>
      <c r="K122" s="170"/>
      <c r="L122" s="170"/>
      <c r="M122" s="170"/>
      <c r="N122" s="170"/>
      <c r="O122" s="170"/>
    </row>
    <row r="123" spans="1:15" x14ac:dyDescent="0.2">
      <c r="A123" s="70" t="s">
        <v>437</v>
      </c>
      <c r="B123" s="68" t="s">
        <v>358</v>
      </c>
      <c r="C123" s="65"/>
      <c r="D123" s="177"/>
      <c r="E123" s="177"/>
      <c r="F123" s="175"/>
      <c r="G123" s="175">
        <f t="shared" ref="G123:G125" si="11">IFERROR(+F123/C123*100,0)</f>
        <v>0</v>
      </c>
      <c r="H123" s="179"/>
      <c r="I123" s="67"/>
      <c r="J123" s="67"/>
      <c r="K123" s="67"/>
      <c r="L123" s="67"/>
      <c r="M123" s="67"/>
      <c r="N123" s="67"/>
      <c r="O123" s="67"/>
    </row>
    <row r="124" spans="1:15" x14ac:dyDescent="0.2">
      <c r="A124" s="70" t="s">
        <v>239</v>
      </c>
      <c r="B124" s="68" t="s">
        <v>240</v>
      </c>
      <c r="C124" s="65"/>
      <c r="D124" s="177"/>
      <c r="E124" s="177"/>
      <c r="F124" s="175"/>
      <c r="G124" s="175">
        <f t="shared" si="11"/>
        <v>0</v>
      </c>
      <c r="H124" s="179"/>
      <c r="I124" s="67"/>
      <c r="J124" s="67"/>
      <c r="K124" s="67"/>
      <c r="L124" s="67"/>
      <c r="M124" s="67"/>
      <c r="N124" s="67"/>
      <c r="O124" s="67"/>
    </row>
    <row r="125" spans="1:15" x14ac:dyDescent="0.2">
      <c r="A125" s="70" t="s">
        <v>438</v>
      </c>
      <c r="B125" s="68" t="s">
        <v>439</v>
      </c>
      <c r="C125" s="65"/>
      <c r="D125" s="177"/>
      <c r="E125" s="177"/>
      <c r="F125" s="175"/>
      <c r="G125" s="175">
        <f t="shared" si="11"/>
        <v>0</v>
      </c>
      <c r="H125" s="179"/>
      <c r="I125" s="67"/>
      <c r="J125" s="67"/>
      <c r="K125" s="67"/>
      <c r="L125" s="67"/>
      <c r="M125" s="67"/>
      <c r="N125" s="67"/>
      <c r="O125" s="67"/>
    </row>
    <row r="126" spans="1:15" x14ac:dyDescent="0.2">
      <c r="A126" s="180" t="s">
        <v>241</v>
      </c>
      <c r="B126" s="181" t="s">
        <v>242</v>
      </c>
      <c r="C126" s="179">
        <f>SUM(C127:C133)</f>
        <v>6725.18</v>
      </c>
      <c r="D126" s="177"/>
      <c r="E126" s="177"/>
      <c r="F126" s="179">
        <f>SUM(F127:F133)</f>
        <v>3997.5</v>
      </c>
      <c r="G126" s="179">
        <f t="shared" si="4"/>
        <v>59.440788201951463</v>
      </c>
      <c r="H126" s="179"/>
      <c r="I126" s="170"/>
      <c r="J126" s="170"/>
      <c r="K126" s="170"/>
      <c r="L126" s="170"/>
      <c r="M126" s="170"/>
      <c r="N126" s="170"/>
      <c r="O126" s="170"/>
    </row>
    <row r="127" spans="1:15" x14ac:dyDescent="0.2">
      <c r="A127" s="70" t="s">
        <v>243</v>
      </c>
      <c r="B127" s="68" t="s">
        <v>244</v>
      </c>
      <c r="C127" s="65">
        <v>6058.25</v>
      </c>
      <c r="D127" s="177"/>
      <c r="E127" s="177"/>
      <c r="F127" s="175">
        <v>3997.5</v>
      </c>
      <c r="G127" s="175">
        <f t="shared" si="4"/>
        <v>65.984401436058278</v>
      </c>
      <c r="H127" s="179"/>
      <c r="I127" s="67"/>
      <c r="J127" s="67"/>
      <c r="K127" s="67"/>
      <c r="L127" s="67"/>
      <c r="M127" s="67"/>
      <c r="N127" s="67"/>
      <c r="O127" s="67"/>
    </row>
    <row r="128" spans="1:15" x14ac:dyDescent="0.2">
      <c r="A128" s="70" t="s">
        <v>440</v>
      </c>
      <c r="B128" s="68" t="s">
        <v>441</v>
      </c>
      <c r="C128" s="65"/>
      <c r="D128" s="177"/>
      <c r="E128" s="177"/>
      <c r="F128" s="175"/>
      <c r="G128" s="175">
        <f t="shared" ref="G128:G132" si="12">IFERROR(+F128/C128*100,0)</f>
        <v>0</v>
      </c>
      <c r="H128" s="179"/>
      <c r="I128" s="67"/>
      <c r="J128" s="67"/>
      <c r="K128" s="67"/>
      <c r="L128" s="67"/>
      <c r="M128" s="67"/>
      <c r="N128" s="67"/>
      <c r="O128" s="67"/>
    </row>
    <row r="129" spans="1:15" x14ac:dyDescent="0.2">
      <c r="A129" s="70" t="s">
        <v>442</v>
      </c>
      <c r="B129" s="68" t="s">
        <v>443</v>
      </c>
      <c r="C129" s="65"/>
      <c r="D129" s="177"/>
      <c r="E129" s="177"/>
      <c r="F129" s="175"/>
      <c r="G129" s="175">
        <f t="shared" si="12"/>
        <v>0</v>
      </c>
      <c r="H129" s="179"/>
      <c r="I129" s="67"/>
      <c r="J129" s="67"/>
      <c r="K129" s="67"/>
      <c r="L129" s="67"/>
      <c r="M129" s="67"/>
      <c r="N129" s="67"/>
      <c r="O129" s="67"/>
    </row>
    <row r="130" spans="1:15" x14ac:dyDescent="0.2">
      <c r="A130" s="70" t="s">
        <v>245</v>
      </c>
      <c r="B130" s="68" t="s">
        <v>246</v>
      </c>
      <c r="C130" s="65"/>
      <c r="D130" s="177"/>
      <c r="E130" s="177"/>
      <c r="F130" s="175"/>
      <c r="G130" s="175">
        <f t="shared" si="12"/>
        <v>0</v>
      </c>
      <c r="H130" s="179"/>
      <c r="I130" s="67"/>
      <c r="J130" s="67"/>
      <c r="K130" s="67"/>
      <c r="L130" s="67"/>
      <c r="M130" s="67"/>
      <c r="N130" s="67"/>
      <c r="O130" s="67"/>
    </row>
    <row r="131" spans="1:15" x14ac:dyDescent="0.2">
      <c r="A131" s="70" t="s">
        <v>444</v>
      </c>
      <c r="B131" s="68" t="s">
        <v>445</v>
      </c>
      <c r="C131" s="65"/>
      <c r="D131" s="177"/>
      <c r="E131" s="177"/>
      <c r="F131" s="175"/>
      <c r="G131" s="175">
        <f t="shared" si="12"/>
        <v>0</v>
      </c>
      <c r="H131" s="179"/>
      <c r="I131" s="67"/>
      <c r="J131" s="67"/>
      <c r="K131" s="67"/>
      <c r="L131" s="67"/>
      <c r="M131" s="67"/>
      <c r="N131" s="67"/>
      <c r="O131" s="67"/>
    </row>
    <row r="132" spans="1:15" x14ac:dyDescent="0.2">
      <c r="A132" s="70" t="s">
        <v>446</v>
      </c>
      <c r="B132" s="68" t="s">
        <v>364</v>
      </c>
      <c r="C132" s="65"/>
      <c r="D132" s="177"/>
      <c r="E132" s="177"/>
      <c r="F132" s="175"/>
      <c r="G132" s="175">
        <f t="shared" si="12"/>
        <v>0</v>
      </c>
      <c r="H132" s="179"/>
      <c r="I132" s="67"/>
      <c r="J132" s="67"/>
      <c r="K132" s="67"/>
      <c r="L132" s="67"/>
      <c r="M132" s="67"/>
      <c r="N132" s="67"/>
      <c r="O132" s="67"/>
    </row>
    <row r="133" spans="1:15" x14ac:dyDescent="0.2">
      <c r="A133" s="70" t="s">
        <v>447</v>
      </c>
      <c r="B133" s="68" t="s">
        <v>366</v>
      </c>
      <c r="C133" s="65">
        <v>666.93</v>
      </c>
      <c r="D133" s="177"/>
      <c r="E133" s="177"/>
      <c r="F133" s="175"/>
      <c r="G133" s="175">
        <f t="shared" si="4"/>
        <v>0</v>
      </c>
      <c r="H133" s="179"/>
      <c r="I133" s="67"/>
      <c r="J133" s="67"/>
      <c r="K133" s="67"/>
      <c r="L133" s="67"/>
      <c r="M133" s="67"/>
      <c r="N133" s="67"/>
      <c r="O133" s="67"/>
    </row>
    <row r="134" spans="1:15" x14ac:dyDescent="0.2">
      <c r="A134" s="180" t="s">
        <v>448</v>
      </c>
      <c r="B134" s="181" t="s">
        <v>449</v>
      </c>
      <c r="C134" s="179">
        <f>+C135+C136</f>
        <v>0</v>
      </c>
      <c r="D134" s="177"/>
      <c r="E134" s="177"/>
      <c r="F134" s="179">
        <f>+F135+F136</f>
        <v>0</v>
      </c>
      <c r="G134" s="179">
        <f>IFERROR(+F134/C134*100,0)</f>
        <v>0</v>
      </c>
      <c r="H134" s="179"/>
      <c r="I134" s="170"/>
      <c r="J134" s="170"/>
      <c r="K134" s="170"/>
      <c r="L134" s="170"/>
      <c r="M134" s="170"/>
      <c r="N134" s="170"/>
      <c r="O134" s="170"/>
    </row>
    <row r="135" spans="1:15" x14ac:dyDescent="0.2">
      <c r="A135" s="70" t="s">
        <v>450</v>
      </c>
      <c r="B135" s="68" t="s">
        <v>370</v>
      </c>
      <c r="C135" s="65"/>
      <c r="D135" s="177"/>
      <c r="E135" s="177"/>
      <c r="F135" s="175"/>
      <c r="G135" s="175">
        <f t="shared" ref="G135:G136" si="13">IFERROR(+F135/C135*100,0)</f>
        <v>0</v>
      </c>
      <c r="H135" s="179"/>
      <c r="I135" s="67"/>
      <c r="J135" s="67"/>
      <c r="K135" s="67"/>
      <c r="L135" s="67"/>
      <c r="M135" s="67"/>
      <c r="N135" s="67"/>
      <c r="O135" s="67"/>
    </row>
    <row r="136" spans="1:15" x14ac:dyDescent="0.2">
      <c r="A136" s="70" t="s">
        <v>451</v>
      </c>
      <c r="B136" s="68" t="s">
        <v>372</v>
      </c>
      <c r="C136" s="65"/>
      <c r="D136" s="177"/>
      <c r="E136" s="177"/>
      <c r="F136" s="175"/>
      <c r="G136" s="175">
        <f t="shared" si="13"/>
        <v>0</v>
      </c>
      <c r="H136" s="179"/>
      <c r="I136" s="67"/>
      <c r="J136" s="67"/>
      <c r="K136" s="67"/>
      <c r="L136" s="67"/>
      <c r="M136" s="67"/>
      <c r="N136" s="67"/>
      <c r="O136" s="67"/>
    </row>
    <row r="137" spans="1:15" x14ac:dyDescent="0.2">
      <c r="A137" s="180" t="s">
        <v>452</v>
      </c>
      <c r="B137" s="181" t="s">
        <v>453</v>
      </c>
      <c r="C137" s="179">
        <f>+C138+C139+C140</f>
        <v>0</v>
      </c>
      <c r="D137" s="177"/>
      <c r="E137" s="177"/>
      <c r="F137" s="179">
        <f>+F138+F139+F140</f>
        <v>0</v>
      </c>
      <c r="G137" s="179">
        <f>IFERROR(+F137/C137*100,0)</f>
        <v>0</v>
      </c>
      <c r="H137" s="179"/>
      <c r="I137" s="170"/>
      <c r="J137" s="170"/>
      <c r="K137" s="170"/>
      <c r="L137" s="170"/>
      <c r="M137" s="170"/>
      <c r="N137" s="170"/>
      <c r="O137" s="170"/>
    </row>
    <row r="138" spans="1:15" x14ac:dyDescent="0.2">
      <c r="A138" s="70" t="s">
        <v>454</v>
      </c>
      <c r="B138" s="68" t="s">
        <v>455</v>
      </c>
      <c r="C138" s="65"/>
      <c r="D138" s="177"/>
      <c r="E138" s="177"/>
      <c r="F138" s="175"/>
      <c r="G138" s="175">
        <f t="shared" ref="G138:G140" si="14">IFERROR(+F138/C138*100,0)</f>
        <v>0</v>
      </c>
      <c r="H138" s="179"/>
      <c r="I138" s="67"/>
      <c r="J138" s="67"/>
      <c r="K138" s="67"/>
      <c r="L138" s="67"/>
      <c r="M138" s="67"/>
      <c r="N138" s="67"/>
      <c r="O138" s="67"/>
    </row>
    <row r="139" spans="1:15" x14ac:dyDescent="0.2">
      <c r="A139" s="70" t="s">
        <v>456</v>
      </c>
      <c r="B139" s="68" t="s">
        <v>457</v>
      </c>
      <c r="C139" s="65"/>
      <c r="D139" s="177"/>
      <c r="E139" s="177"/>
      <c r="F139" s="175"/>
      <c r="G139" s="175">
        <f t="shared" si="14"/>
        <v>0</v>
      </c>
      <c r="H139" s="179"/>
      <c r="I139" s="67"/>
      <c r="J139" s="67"/>
      <c r="K139" s="67"/>
      <c r="L139" s="67"/>
      <c r="M139" s="67"/>
      <c r="N139" s="67"/>
      <c r="O139" s="67"/>
    </row>
    <row r="140" spans="1:15" x14ac:dyDescent="0.2">
      <c r="A140" s="70" t="s">
        <v>458</v>
      </c>
      <c r="B140" s="68" t="s">
        <v>459</v>
      </c>
      <c r="C140" s="65"/>
      <c r="D140" s="177"/>
      <c r="E140" s="177"/>
      <c r="F140" s="175"/>
      <c r="G140" s="175">
        <f t="shared" si="14"/>
        <v>0</v>
      </c>
      <c r="H140" s="179"/>
      <c r="I140" s="67"/>
      <c r="J140" s="67"/>
      <c r="K140" s="67"/>
      <c r="L140" s="67"/>
      <c r="M140" s="67"/>
      <c r="N140" s="67"/>
      <c r="O140" s="67"/>
    </row>
    <row r="141" spans="1:15" x14ac:dyDescent="0.2">
      <c r="A141" s="180" t="s">
        <v>460</v>
      </c>
      <c r="B141" s="181" t="s">
        <v>461</v>
      </c>
      <c r="C141" s="179">
        <f>+C142+C143</f>
        <v>0</v>
      </c>
      <c r="D141" s="177"/>
      <c r="E141" s="177"/>
      <c r="F141" s="179">
        <f>+F142+F143</f>
        <v>0</v>
      </c>
      <c r="G141" s="179">
        <f>IFERROR(+F141/C141*100,0)</f>
        <v>0</v>
      </c>
      <c r="H141" s="179"/>
      <c r="I141" s="170"/>
      <c r="J141" s="170"/>
      <c r="K141" s="170"/>
      <c r="L141" s="170"/>
      <c r="M141" s="170"/>
      <c r="N141" s="170"/>
      <c r="O141" s="170"/>
    </row>
    <row r="142" spans="1:15" x14ac:dyDescent="0.2">
      <c r="A142" s="70" t="s">
        <v>462</v>
      </c>
      <c r="B142" s="68" t="s">
        <v>463</v>
      </c>
      <c r="C142" s="65"/>
      <c r="D142" s="177"/>
      <c r="E142" s="177"/>
      <c r="F142" s="65"/>
      <c r="G142" s="175">
        <f>IFERROR(+F142/C142*100,0)</f>
        <v>0</v>
      </c>
      <c r="H142" s="179"/>
      <c r="I142" s="67"/>
      <c r="J142" s="67"/>
      <c r="K142" s="67"/>
      <c r="L142" s="67"/>
      <c r="M142" s="67"/>
      <c r="N142" s="67"/>
      <c r="O142" s="67"/>
    </row>
    <row r="143" spans="1:15" x14ac:dyDescent="0.2">
      <c r="A143" s="70" t="s">
        <v>464</v>
      </c>
      <c r="B143" s="68" t="s">
        <v>376</v>
      </c>
      <c r="C143" s="65"/>
      <c r="D143" s="177"/>
      <c r="E143" s="177"/>
      <c r="F143" s="65"/>
      <c r="G143" s="175">
        <f>IFERROR(+F143/C143*100,0)</f>
        <v>0</v>
      </c>
      <c r="H143" s="179"/>
      <c r="I143" s="67"/>
      <c r="J143" s="67"/>
      <c r="K143" s="67"/>
      <c r="L143" s="67"/>
      <c r="M143" s="67"/>
      <c r="N143" s="67"/>
      <c r="O143" s="67"/>
    </row>
    <row r="144" spans="1:15" x14ac:dyDescent="0.2">
      <c r="A144" s="180" t="s">
        <v>247</v>
      </c>
      <c r="B144" s="181" t="s">
        <v>248</v>
      </c>
      <c r="C144" s="179">
        <f>+C145+C146+C147</f>
        <v>0</v>
      </c>
      <c r="D144" s="177"/>
      <c r="E144" s="177"/>
      <c r="F144" s="179">
        <f>+F145+F146+F147</f>
        <v>0</v>
      </c>
      <c r="G144" s="179">
        <f>IFERROR(+F144/C144*100,0)</f>
        <v>0</v>
      </c>
      <c r="H144" s="179"/>
      <c r="I144" s="170"/>
      <c r="J144" s="170"/>
      <c r="K144" s="170"/>
      <c r="L144" s="170"/>
      <c r="M144" s="170"/>
      <c r="N144" s="170"/>
      <c r="O144" s="170"/>
    </row>
    <row r="145" spans="1:15" x14ac:dyDescent="0.2">
      <c r="A145" s="70" t="s">
        <v>249</v>
      </c>
      <c r="B145" s="68" t="s">
        <v>250</v>
      </c>
      <c r="C145" s="65"/>
      <c r="D145" s="177"/>
      <c r="E145" s="177"/>
      <c r="F145" s="175"/>
      <c r="G145" s="175">
        <f t="shared" ref="G145:G147" si="15">IFERROR(+F145/C145*100,0)</f>
        <v>0</v>
      </c>
      <c r="H145" s="179"/>
      <c r="I145" s="67"/>
      <c r="J145" s="67"/>
      <c r="K145" s="67"/>
      <c r="L145" s="67"/>
      <c r="M145" s="67"/>
      <c r="N145" s="67"/>
      <c r="O145" s="67"/>
    </row>
    <row r="146" spans="1:15" x14ac:dyDescent="0.2">
      <c r="A146" s="70" t="s">
        <v>465</v>
      </c>
      <c r="B146" s="68" t="s">
        <v>466</v>
      </c>
      <c r="C146" s="65"/>
      <c r="D146" s="177"/>
      <c r="E146" s="177"/>
      <c r="F146" s="175"/>
      <c r="G146" s="175">
        <f t="shared" si="15"/>
        <v>0</v>
      </c>
      <c r="H146" s="179"/>
      <c r="I146" s="67"/>
      <c r="J146" s="67"/>
      <c r="K146" s="67"/>
      <c r="L146" s="67"/>
      <c r="M146" s="67"/>
      <c r="N146" s="67"/>
      <c r="O146" s="67"/>
    </row>
    <row r="147" spans="1:15" x14ac:dyDescent="0.2">
      <c r="A147" s="70" t="s">
        <v>467</v>
      </c>
      <c r="B147" s="68" t="s">
        <v>468</v>
      </c>
      <c r="C147" s="65"/>
      <c r="D147" s="177"/>
      <c r="E147" s="177"/>
      <c r="F147" s="175"/>
      <c r="G147" s="175">
        <f t="shared" si="15"/>
        <v>0</v>
      </c>
      <c r="H147" s="179"/>
      <c r="I147" s="67"/>
      <c r="J147" s="67"/>
      <c r="K147" s="67"/>
      <c r="L147" s="67"/>
      <c r="M147" s="67"/>
      <c r="N147" s="67"/>
      <c r="O147" s="67"/>
    </row>
    <row r="148" spans="1:15" ht="25.5" x14ac:dyDescent="0.2">
      <c r="A148" s="182" t="s">
        <v>62</v>
      </c>
      <c r="B148" s="183" t="s">
        <v>469</v>
      </c>
      <c r="C148" s="179">
        <f>+C149</f>
        <v>14625.47</v>
      </c>
      <c r="D148" s="162">
        <v>13272</v>
      </c>
      <c r="E148" s="162">
        <v>13297.06</v>
      </c>
      <c r="F148" s="179">
        <f>+F149</f>
        <v>13297.06</v>
      </c>
      <c r="G148" s="179">
        <f t="shared" ref="G148:G150" si="16">+F148/C148*100</f>
        <v>90.917146594263301</v>
      </c>
      <c r="H148" s="179">
        <f>+F148/E148*100</f>
        <v>100</v>
      </c>
      <c r="I148" s="170"/>
      <c r="J148" s="170"/>
      <c r="K148" s="170"/>
      <c r="L148" s="170"/>
      <c r="M148" s="170"/>
      <c r="N148" s="170"/>
      <c r="O148" s="170"/>
    </row>
    <row r="149" spans="1:15" x14ac:dyDescent="0.2">
      <c r="A149" s="180" t="s">
        <v>470</v>
      </c>
      <c r="B149" s="181" t="s">
        <v>471</v>
      </c>
      <c r="C149" s="179">
        <f>+C150</f>
        <v>14625.47</v>
      </c>
      <c r="D149" s="177"/>
      <c r="E149" s="177"/>
      <c r="F149" s="179">
        <f>+F150</f>
        <v>13297.06</v>
      </c>
      <c r="G149" s="179">
        <f t="shared" si="16"/>
        <v>90.917146594263301</v>
      </c>
      <c r="H149" s="179"/>
      <c r="I149" s="170"/>
      <c r="J149" s="170"/>
      <c r="K149" s="170"/>
      <c r="L149" s="170"/>
      <c r="M149" s="170"/>
      <c r="N149" s="170"/>
      <c r="O149" s="170"/>
    </row>
    <row r="150" spans="1:15" x14ac:dyDescent="0.2">
      <c r="A150" s="70" t="s">
        <v>472</v>
      </c>
      <c r="B150" s="68" t="s">
        <v>473</v>
      </c>
      <c r="C150" s="175">
        <v>14625.47</v>
      </c>
      <c r="D150" s="177"/>
      <c r="E150" s="177"/>
      <c r="F150" s="175">
        <v>13297.06</v>
      </c>
      <c r="G150" s="175">
        <f t="shared" si="16"/>
        <v>90.917146594263301</v>
      </c>
      <c r="H150" s="179"/>
      <c r="I150" s="67"/>
      <c r="J150" s="67"/>
      <c r="K150" s="67"/>
      <c r="L150" s="67"/>
      <c r="M150" s="67"/>
      <c r="N150" s="67"/>
      <c r="O150" s="67"/>
    </row>
    <row r="151" spans="1:15" x14ac:dyDescent="0.2">
      <c r="A151" s="182" t="s">
        <v>474</v>
      </c>
      <c r="B151" s="183" t="s">
        <v>475</v>
      </c>
      <c r="C151" s="179">
        <f>+C152</f>
        <v>0</v>
      </c>
      <c r="D151" s="162"/>
      <c r="E151" s="162"/>
      <c r="F151" s="179">
        <f>+F152</f>
        <v>0</v>
      </c>
      <c r="G151" s="179">
        <f t="shared" ref="G151:G162" si="17">IFERROR(+F151/C151*100,0)</f>
        <v>0</v>
      </c>
      <c r="H151" s="179">
        <f>IFERROR(+F151/E151*100,0)</f>
        <v>0</v>
      </c>
      <c r="I151" s="170"/>
      <c r="J151" s="170"/>
      <c r="K151" s="170"/>
      <c r="L151" s="170"/>
      <c r="M151" s="170"/>
      <c r="N151" s="170"/>
      <c r="O151" s="170"/>
    </row>
    <row r="152" spans="1:15" x14ac:dyDescent="0.2">
      <c r="A152" s="180" t="s">
        <v>476</v>
      </c>
      <c r="B152" s="181" t="s">
        <v>477</v>
      </c>
      <c r="C152" s="179">
        <f>+C153</f>
        <v>0</v>
      </c>
      <c r="D152" s="177"/>
      <c r="E152" s="177"/>
      <c r="F152" s="179">
        <f>+F153</f>
        <v>0</v>
      </c>
      <c r="G152" s="179">
        <f t="shared" si="17"/>
        <v>0</v>
      </c>
      <c r="H152" s="179"/>
      <c r="I152" s="170"/>
      <c r="J152" s="170"/>
      <c r="K152" s="170"/>
      <c r="L152" s="170"/>
      <c r="M152" s="170"/>
      <c r="N152" s="170"/>
      <c r="O152" s="170"/>
    </row>
    <row r="153" spans="1:15" x14ac:dyDescent="0.2">
      <c r="A153" s="70" t="s">
        <v>478</v>
      </c>
      <c r="B153" s="68" t="s">
        <v>479</v>
      </c>
      <c r="C153" s="65"/>
      <c r="D153" s="177"/>
      <c r="E153" s="177"/>
      <c r="F153" s="65"/>
      <c r="G153" s="175">
        <f t="shared" si="17"/>
        <v>0</v>
      </c>
      <c r="H153" s="179"/>
      <c r="I153" s="67"/>
      <c r="J153" s="67"/>
      <c r="K153" s="67"/>
      <c r="L153" s="67"/>
      <c r="M153" s="67"/>
      <c r="N153" s="67"/>
      <c r="O153" s="67"/>
    </row>
    <row r="154" spans="1:15" x14ac:dyDescent="0.2">
      <c r="A154" s="182" t="s">
        <v>251</v>
      </c>
      <c r="B154" s="183" t="s">
        <v>252</v>
      </c>
      <c r="C154" s="179">
        <f>+C155+C157+C159+C161</f>
        <v>0</v>
      </c>
      <c r="D154" s="162"/>
      <c r="E154" s="162"/>
      <c r="F154" s="179">
        <f>+F155+F157+F159+F161</f>
        <v>0</v>
      </c>
      <c r="G154" s="179">
        <f t="shared" si="17"/>
        <v>0</v>
      </c>
      <c r="H154" s="179">
        <f>IFERROR(+F154/E154*100,0)</f>
        <v>0</v>
      </c>
      <c r="I154" s="170"/>
      <c r="J154" s="170"/>
      <c r="K154" s="170"/>
      <c r="L154" s="170"/>
      <c r="M154" s="170"/>
      <c r="N154" s="170"/>
      <c r="O154" s="170"/>
    </row>
    <row r="155" spans="1:15" x14ac:dyDescent="0.2">
      <c r="A155" s="180" t="s">
        <v>253</v>
      </c>
      <c r="B155" s="181" t="s">
        <v>254</v>
      </c>
      <c r="C155" s="179">
        <f>+C156</f>
        <v>0</v>
      </c>
      <c r="D155" s="177"/>
      <c r="E155" s="177"/>
      <c r="F155" s="179">
        <f>+F156</f>
        <v>0</v>
      </c>
      <c r="G155" s="179">
        <f t="shared" si="17"/>
        <v>0</v>
      </c>
      <c r="H155" s="179"/>
      <c r="I155" s="170"/>
      <c r="J155" s="170"/>
      <c r="K155" s="170"/>
      <c r="L155" s="170"/>
      <c r="M155" s="170"/>
      <c r="N155" s="170"/>
      <c r="O155" s="170"/>
    </row>
    <row r="156" spans="1:15" x14ac:dyDescent="0.2">
      <c r="A156" s="70" t="s">
        <v>255</v>
      </c>
      <c r="B156" s="68" t="s">
        <v>254</v>
      </c>
      <c r="C156" s="65"/>
      <c r="D156" s="177"/>
      <c r="E156" s="177"/>
      <c r="F156" s="65"/>
      <c r="G156" s="175">
        <f t="shared" si="17"/>
        <v>0</v>
      </c>
      <c r="H156" s="179"/>
      <c r="I156" s="67"/>
      <c r="J156" s="67"/>
      <c r="K156" s="67"/>
      <c r="L156" s="67"/>
      <c r="M156" s="67"/>
      <c r="N156" s="67"/>
      <c r="O156" s="67"/>
    </row>
    <row r="157" spans="1:15" x14ac:dyDescent="0.2">
      <c r="A157" s="180" t="s">
        <v>480</v>
      </c>
      <c r="B157" s="181" t="s">
        <v>481</v>
      </c>
      <c r="C157" s="179">
        <f>+C158</f>
        <v>0</v>
      </c>
      <c r="D157" s="177"/>
      <c r="E157" s="177"/>
      <c r="F157" s="179">
        <f>+F158</f>
        <v>0</v>
      </c>
      <c r="G157" s="179">
        <f t="shared" si="17"/>
        <v>0</v>
      </c>
      <c r="H157" s="179"/>
      <c r="I157" s="170"/>
      <c r="J157" s="170"/>
      <c r="K157" s="170"/>
      <c r="L157" s="170"/>
      <c r="M157" s="170"/>
      <c r="N157" s="170"/>
      <c r="O157" s="170"/>
    </row>
    <row r="158" spans="1:15" x14ac:dyDescent="0.2">
      <c r="A158" s="70" t="s">
        <v>482</v>
      </c>
      <c r="B158" s="68" t="s">
        <v>481</v>
      </c>
      <c r="C158" s="65"/>
      <c r="D158" s="177"/>
      <c r="E158" s="177"/>
      <c r="F158" s="65"/>
      <c r="G158" s="175">
        <f t="shared" si="17"/>
        <v>0</v>
      </c>
      <c r="H158" s="179"/>
      <c r="I158" s="67"/>
      <c r="J158" s="67"/>
      <c r="K158" s="67"/>
      <c r="L158" s="67"/>
      <c r="M158" s="67"/>
      <c r="N158" s="67"/>
      <c r="O158" s="67"/>
    </row>
    <row r="159" spans="1:15" x14ac:dyDescent="0.2">
      <c r="A159" s="180" t="s">
        <v>483</v>
      </c>
      <c r="B159" s="181" t="s">
        <v>484</v>
      </c>
      <c r="C159" s="179">
        <f>+C160</f>
        <v>0</v>
      </c>
      <c r="D159" s="177"/>
      <c r="E159" s="177"/>
      <c r="F159" s="179">
        <f>+F160</f>
        <v>0</v>
      </c>
      <c r="G159" s="179">
        <f t="shared" si="17"/>
        <v>0</v>
      </c>
      <c r="H159" s="179"/>
      <c r="I159" s="170"/>
      <c r="J159" s="170"/>
      <c r="K159" s="170"/>
      <c r="L159" s="170"/>
      <c r="M159" s="170"/>
      <c r="N159" s="170"/>
      <c r="O159" s="170"/>
    </row>
    <row r="160" spans="1:15" x14ac:dyDescent="0.2">
      <c r="A160" s="70" t="s">
        <v>485</v>
      </c>
      <c r="B160" s="68" t="s">
        <v>484</v>
      </c>
      <c r="C160" s="65"/>
      <c r="D160" s="177"/>
      <c r="E160" s="177"/>
      <c r="F160" s="65"/>
      <c r="G160" s="175">
        <f t="shared" si="17"/>
        <v>0</v>
      </c>
      <c r="H160" s="179"/>
      <c r="I160" s="67"/>
      <c r="J160" s="67"/>
      <c r="K160" s="67"/>
      <c r="L160" s="67"/>
      <c r="M160" s="67"/>
      <c r="N160" s="67"/>
      <c r="O160" s="67"/>
    </row>
    <row r="161" spans="1:15" x14ac:dyDescent="0.2">
      <c r="A161" s="180" t="s">
        <v>486</v>
      </c>
      <c r="B161" s="181" t="s">
        <v>487</v>
      </c>
      <c r="C161" s="179">
        <f>+C162</f>
        <v>0</v>
      </c>
      <c r="D161" s="177"/>
      <c r="E161" s="177"/>
      <c r="F161" s="179">
        <f>+F162</f>
        <v>0</v>
      </c>
      <c r="G161" s="179">
        <f t="shared" si="17"/>
        <v>0</v>
      </c>
      <c r="H161" s="179"/>
      <c r="I161" s="170"/>
      <c r="J161" s="170"/>
      <c r="K161" s="170"/>
      <c r="L161" s="170"/>
      <c r="M161" s="170"/>
      <c r="N161" s="170"/>
      <c r="O161" s="170"/>
    </row>
    <row r="162" spans="1:15" x14ac:dyDescent="0.2">
      <c r="A162" s="70" t="s">
        <v>488</v>
      </c>
      <c r="B162" s="68" t="s">
        <v>487</v>
      </c>
      <c r="C162" s="65"/>
      <c r="D162" s="177"/>
      <c r="E162" s="177"/>
      <c r="F162" s="65"/>
      <c r="G162" s="175">
        <f t="shared" si="17"/>
        <v>0</v>
      </c>
      <c r="H162" s="179"/>
      <c r="I162" s="67"/>
      <c r="J162" s="67"/>
      <c r="K162" s="67"/>
      <c r="L162" s="67"/>
      <c r="M162" s="67"/>
      <c r="N162" s="67"/>
      <c r="O162" s="67"/>
    </row>
    <row r="163" spans="1:15" x14ac:dyDescent="0.2">
      <c r="H163" s="150"/>
    </row>
    <row r="166" spans="1:15" x14ac:dyDescent="0.2">
      <c r="A166" s="33" t="s">
        <v>564</v>
      </c>
    </row>
    <row r="167" spans="1:15" x14ac:dyDescent="0.2">
      <c r="A167" s="33" t="s">
        <v>558</v>
      </c>
    </row>
    <row r="168" spans="1:15" x14ac:dyDescent="0.2">
      <c r="A168" s="33" t="s">
        <v>559</v>
      </c>
    </row>
    <row r="169" spans="1:15" x14ac:dyDescent="0.2">
      <c r="A169" s="33" t="s">
        <v>560</v>
      </c>
    </row>
    <row r="170" spans="1:15" x14ac:dyDescent="0.2">
      <c r="A170" s="33" t="s">
        <v>561</v>
      </c>
    </row>
    <row r="171" spans="1:15" x14ac:dyDescent="0.2">
      <c r="A171" s="33" t="s">
        <v>562</v>
      </c>
    </row>
    <row r="172" spans="1:15" x14ac:dyDescent="0.2">
      <c r="A172" s="33" t="s">
        <v>563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F8" sqref="F8"/>
    </sheetView>
  </sheetViews>
  <sheetFormatPr defaultRowHeight="12.75" x14ac:dyDescent="0.2"/>
  <cols>
    <col min="1" max="1" width="19" style="33" customWidth="1"/>
    <col min="2" max="2" width="49.5703125" style="36" customWidth="1"/>
    <col min="3" max="3" width="16.42578125" style="37" customWidth="1"/>
    <col min="4" max="5" width="17.7109375" style="38" bestFit="1" customWidth="1"/>
    <col min="6" max="6" width="15.7109375" style="37" customWidth="1"/>
    <col min="7" max="8" width="13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9" style="33" customWidth="1"/>
    <col min="258" max="258" width="57.5703125" style="33" customWidth="1"/>
    <col min="259" max="259" width="16.42578125" style="33" customWidth="1"/>
    <col min="260" max="261" width="17.7109375" style="33" bestFit="1" customWidth="1"/>
    <col min="262" max="262" width="15.7109375" style="33" customWidth="1"/>
    <col min="263" max="263" width="15.7109375" style="33" bestFit="1" customWidth="1"/>
    <col min="264" max="264" width="19.7109375" style="33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9" style="33" customWidth="1"/>
    <col min="514" max="514" width="57.5703125" style="33" customWidth="1"/>
    <col min="515" max="515" width="16.42578125" style="33" customWidth="1"/>
    <col min="516" max="517" width="17.7109375" style="33" bestFit="1" customWidth="1"/>
    <col min="518" max="518" width="15.7109375" style="33" customWidth="1"/>
    <col min="519" max="519" width="15.7109375" style="33" bestFit="1" customWidth="1"/>
    <col min="520" max="520" width="19.7109375" style="33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9" style="33" customWidth="1"/>
    <col min="770" max="770" width="57.5703125" style="33" customWidth="1"/>
    <col min="771" max="771" width="16.42578125" style="33" customWidth="1"/>
    <col min="772" max="773" width="17.7109375" style="33" bestFit="1" customWidth="1"/>
    <col min="774" max="774" width="15.7109375" style="33" customWidth="1"/>
    <col min="775" max="775" width="15.7109375" style="33" bestFit="1" customWidth="1"/>
    <col min="776" max="776" width="19.7109375" style="33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9" style="33" customWidth="1"/>
    <col min="1026" max="1026" width="57.5703125" style="33" customWidth="1"/>
    <col min="1027" max="1027" width="16.42578125" style="33" customWidth="1"/>
    <col min="1028" max="1029" width="17.7109375" style="33" bestFit="1" customWidth="1"/>
    <col min="1030" max="1030" width="15.7109375" style="33" customWidth="1"/>
    <col min="1031" max="1031" width="15.7109375" style="33" bestFit="1" customWidth="1"/>
    <col min="1032" max="1032" width="19.7109375" style="33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9" style="33" customWidth="1"/>
    <col min="1282" max="1282" width="57.5703125" style="33" customWidth="1"/>
    <col min="1283" max="1283" width="16.42578125" style="33" customWidth="1"/>
    <col min="1284" max="1285" width="17.7109375" style="33" bestFit="1" customWidth="1"/>
    <col min="1286" max="1286" width="15.7109375" style="33" customWidth="1"/>
    <col min="1287" max="1287" width="15.7109375" style="33" bestFit="1" customWidth="1"/>
    <col min="1288" max="1288" width="19.7109375" style="33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9" style="33" customWidth="1"/>
    <col min="1538" max="1538" width="57.5703125" style="33" customWidth="1"/>
    <col min="1539" max="1539" width="16.42578125" style="33" customWidth="1"/>
    <col min="1540" max="1541" width="17.7109375" style="33" bestFit="1" customWidth="1"/>
    <col min="1542" max="1542" width="15.7109375" style="33" customWidth="1"/>
    <col min="1543" max="1543" width="15.7109375" style="33" bestFit="1" customWidth="1"/>
    <col min="1544" max="1544" width="19.7109375" style="33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9" style="33" customWidth="1"/>
    <col min="1794" max="1794" width="57.5703125" style="33" customWidth="1"/>
    <col min="1795" max="1795" width="16.42578125" style="33" customWidth="1"/>
    <col min="1796" max="1797" width="17.7109375" style="33" bestFit="1" customWidth="1"/>
    <col min="1798" max="1798" width="15.7109375" style="33" customWidth="1"/>
    <col min="1799" max="1799" width="15.7109375" style="33" bestFit="1" customWidth="1"/>
    <col min="1800" max="1800" width="19.7109375" style="33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9" style="33" customWidth="1"/>
    <col min="2050" max="2050" width="57.5703125" style="33" customWidth="1"/>
    <col min="2051" max="2051" width="16.42578125" style="33" customWidth="1"/>
    <col min="2052" max="2053" width="17.7109375" style="33" bestFit="1" customWidth="1"/>
    <col min="2054" max="2054" width="15.7109375" style="33" customWidth="1"/>
    <col min="2055" max="2055" width="15.7109375" style="33" bestFit="1" customWidth="1"/>
    <col min="2056" max="2056" width="19.7109375" style="33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9" style="33" customWidth="1"/>
    <col min="2306" max="2306" width="57.5703125" style="33" customWidth="1"/>
    <col min="2307" max="2307" width="16.42578125" style="33" customWidth="1"/>
    <col min="2308" max="2309" width="17.7109375" style="33" bestFit="1" customWidth="1"/>
    <col min="2310" max="2310" width="15.7109375" style="33" customWidth="1"/>
    <col min="2311" max="2311" width="15.7109375" style="33" bestFit="1" customWidth="1"/>
    <col min="2312" max="2312" width="19.7109375" style="33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9" style="33" customWidth="1"/>
    <col min="2562" max="2562" width="57.5703125" style="33" customWidth="1"/>
    <col min="2563" max="2563" width="16.42578125" style="33" customWidth="1"/>
    <col min="2564" max="2565" width="17.7109375" style="33" bestFit="1" customWidth="1"/>
    <col min="2566" max="2566" width="15.7109375" style="33" customWidth="1"/>
    <col min="2567" max="2567" width="15.7109375" style="33" bestFit="1" customWidth="1"/>
    <col min="2568" max="2568" width="19.7109375" style="33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9" style="33" customWidth="1"/>
    <col min="2818" max="2818" width="57.5703125" style="33" customWidth="1"/>
    <col min="2819" max="2819" width="16.42578125" style="33" customWidth="1"/>
    <col min="2820" max="2821" width="17.7109375" style="33" bestFit="1" customWidth="1"/>
    <col min="2822" max="2822" width="15.7109375" style="33" customWidth="1"/>
    <col min="2823" max="2823" width="15.7109375" style="33" bestFit="1" customWidth="1"/>
    <col min="2824" max="2824" width="19.7109375" style="33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9" style="33" customWidth="1"/>
    <col min="3074" max="3074" width="57.5703125" style="33" customWidth="1"/>
    <col min="3075" max="3075" width="16.42578125" style="33" customWidth="1"/>
    <col min="3076" max="3077" width="17.7109375" style="33" bestFit="1" customWidth="1"/>
    <col min="3078" max="3078" width="15.7109375" style="33" customWidth="1"/>
    <col min="3079" max="3079" width="15.7109375" style="33" bestFit="1" customWidth="1"/>
    <col min="3080" max="3080" width="19.7109375" style="33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9" style="33" customWidth="1"/>
    <col min="3330" max="3330" width="57.5703125" style="33" customWidth="1"/>
    <col min="3331" max="3331" width="16.42578125" style="33" customWidth="1"/>
    <col min="3332" max="3333" width="17.7109375" style="33" bestFit="1" customWidth="1"/>
    <col min="3334" max="3334" width="15.7109375" style="33" customWidth="1"/>
    <col min="3335" max="3335" width="15.7109375" style="33" bestFit="1" customWidth="1"/>
    <col min="3336" max="3336" width="19.7109375" style="33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9" style="33" customWidth="1"/>
    <col min="3586" max="3586" width="57.5703125" style="33" customWidth="1"/>
    <col min="3587" max="3587" width="16.42578125" style="33" customWidth="1"/>
    <col min="3588" max="3589" width="17.7109375" style="33" bestFit="1" customWidth="1"/>
    <col min="3590" max="3590" width="15.7109375" style="33" customWidth="1"/>
    <col min="3591" max="3591" width="15.7109375" style="33" bestFit="1" customWidth="1"/>
    <col min="3592" max="3592" width="19.7109375" style="33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9" style="33" customWidth="1"/>
    <col min="3842" max="3842" width="57.5703125" style="33" customWidth="1"/>
    <col min="3843" max="3843" width="16.42578125" style="33" customWidth="1"/>
    <col min="3844" max="3845" width="17.7109375" style="33" bestFit="1" customWidth="1"/>
    <col min="3846" max="3846" width="15.7109375" style="33" customWidth="1"/>
    <col min="3847" max="3847" width="15.7109375" style="33" bestFit="1" customWidth="1"/>
    <col min="3848" max="3848" width="19.7109375" style="33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9" style="33" customWidth="1"/>
    <col min="4098" max="4098" width="57.5703125" style="33" customWidth="1"/>
    <col min="4099" max="4099" width="16.42578125" style="33" customWidth="1"/>
    <col min="4100" max="4101" width="17.7109375" style="33" bestFit="1" customWidth="1"/>
    <col min="4102" max="4102" width="15.7109375" style="33" customWidth="1"/>
    <col min="4103" max="4103" width="15.7109375" style="33" bestFit="1" customWidth="1"/>
    <col min="4104" max="4104" width="19.7109375" style="33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9" style="33" customWidth="1"/>
    <col min="4354" max="4354" width="57.5703125" style="33" customWidth="1"/>
    <col min="4355" max="4355" width="16.42578125" style="33" customWidth="1"/>
    <col min="4356" max="4357" width="17.7109375" style="33" bestFit="1" customWidth="1"/>
    <col min="4358" max="4358" width="15.7109375" style="33" customWidth="1"/>
    <col min="4359" max="4359" width="15.7109375" style="33" bestFit="1" customWidth="1"/>
    <col min="4360" max="4360" width="19.7109375" style="33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9" style="33" customWidth="1"/>
    <col min="4610" max="4610" width="57.5703125" style="33" customWidth="1"/>
    <col min="4611" max="4611" width="16.42578125" style="33" customWidth="1"/>
    <col min="4612" max="4613" width="17.7109375" style="33" bestFit="1" customWidth="1"/>
    <col min="4614" max="4614" width="15.7109375" style="33" customWidth="1"/>
    <col min="4615" max="4615" width="15.7109375" style="33" bestFit="1" customWidth="1"/>
    <col min="4616" max="4616" width="19.7109375" style="33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9" style="33" customWidth="1"/>
    <col min="4866" max="4866" width="57.5703125" style="33" customWidth="1"/>
    <col min="4867" max="4867" width="16.42578125" style="33" customWidth="1"/>
    <col min="4868" max="4869" width="17.7109375" style="33" bestFit="1" customWidth="1"/>
    <col min="4870" max="4870" width="15.7109375" style="33" customWidth="1"/>
    <col min="4871" max="4871" width="15.7109375" style="33" bestFit="1" customWidth="1"/>
    <col min="4872" max="4872" width="19.7109375" style="33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9" style="33" customWidth="1"/>
    <col min="5122" max="5122" width="57.5703125" style="33" customWidth="1"/>
    <col min="5123" max="5123" width="16.42578125" style="33" customWidth="1"/>
    <col min="5124" max="5125" width="17.7109375" style="33" bestFit="1" customWidth="1"/>
    <col min="5126" max="5126" width="15.7109375" style="33" customWidth="1"/>
    <col min="5127" max="5127" width="15.7109375" style="33" bestFit="1" customWidth="1"/>
    <col min="5128" max="5128" width="19.7109375" style="33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9" style="33" customWidth="1"/>
    <col min="5378" max="5378" width="57.5703125" style="33" customWidth="1"/>
    <col min="5379" max="5379" width="16.42578125" style="33" customWidth="1"/>
    <col min="5380" max="5381" width="17.7109375" style="33" bestFit="1" customWidth="1"/>
    <col min="5382" max="5382" width="15.7109375" style="33" customWidth="1"/>
    <col min="5383" max="5383" width="15.7109375" style="33" bestFit="1" customWidth="1"/>
    <col min="5384" max="5384" width="19.7109375" style="33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9" style="33" customWidth="1"/>
    <col min="5634" max="5634" width="57.5703125" style="33" customWidth="1"/>
    <col min="5635" max="5635" width="16.42578125" style="33" customWidth="1"/>
    <col min="5636" max="5637" width="17.7109375" style="33" bestFit="1" customWidth="1"/>
    <col min="5638" max="5638" width="15.7109375" style="33" customWidth="1"/>
    <col min="5639" max="5639" width="15.7109375" style="33" bestFit="1" customWidth="1"/>
    <col min="5640" max="5640" width="19.7109375" style="33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9" style="33" customWidth="1"/>
    <col min="5890" max="5890" width="57.5703125" style="33" customWidth="1"/>
    <col min="5891" max="5891" width="16.42578125" style="33" customWidth="1"/>
    <col min="5892" max="5893" width="17.7109375" style="33" bestFit="1" customWidth="1"/>
    <col min="5894" max="5894" width="15.7109375" style="33" customWidth="1"/>
    <col min="5895" max="5895" width="15.7109375" style="33" bestFit="1" customWidth="1"/>
    <col min="5896" max="5896" width="19.7109375" style="33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9" style="33" customWidth="1"/>
    <col min="6146" max="6146" width="57.5703125" style="33" customWidth="1"/>
    <col min="6147" max="6147" width="16.42578125" style="33" customWidth="1"/>
    <col min="6148" max="6149" width="17.7109375" style="33" bestFit="1" customWidth="1"/>
    <col min="6150" max="6150" width="15.7109375" style="33" customWidth="1"/>
    <col min="6151" max="6151" width="15.7109375" style="33" bestFit="1" customWidth="1"/>
    <col min="6152" max="6152" width="19.7109375" style="33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9" style="33" customWidth="1"/>
    <col min="6402" max="6402" width="57.5703125" style="33" customWidth="1"/>
    <col min="6403" max="6403" width="16.42578125" style="33" customWidth="1"/>
    <col min="6404" max="6405" width="17.7109375" style="33" bestFit="1" customWidth="1"/>
    <col min="6406" max="6406" width="15.7109375" style="33" customWidth="1"/>
    <col min="6407" max="6407" width="15.7109375" style="33" bestFit="1" customWidth="1"/>
    <col min="6408" max="6408" width="19.7109375" style="33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9" style="33" customWidth="1"/>
    <col min="6658" max="6658" width="57.5703125" style="33" customWidth="1"/>
    <col min="6659" max="6659" width="16.42578125" style="33" customWidth="1"/>
    <col min="6660" max="6661" width="17.7109375" style="33" bestFit="1" customWidth="1"/>
    <col min="6662" max="6662" width="15.7109375" style="33" customWidth="1"/>
    <col min="6663" max="6663" width="15.7109375" style="33" bestFit="1" customWidth="1"/>
    <col min="6664" max="6664" width="19.7109375" style="33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9" style="33" customWidth="1"/>
    <col min="6914" max="6914" width="57.5703125" style="33" customWidth="1"/>
    <col min="6915" max="6915" width="16.42578125" style="33" customWidth="1"/>
    <col min="6916" max="6917" width="17.7109375" style="33" bestFit="1" customWidth="1"/>
    <col min="6918" max="6918" width="15.7109375" style="33" customWidth="1"/>
    <col min="6919" max="6919" width="15.7109375" style="33" bestFit="1" customWidth="1"/>
    <col min="6920" max="6920" width="19.7109375" style="33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9" style="33" customWidth="1"/>
    <col min="7170" max="7170" width="57.5703125" style="33" customWidth="1"/>
    <col min="7171" max="7171" width="16.42578125" style="33" customWidth="1"/>
    <col min="7172" max="7173" width="17.7109375" style="33" bestFit="1" customWidth="1"/>
    <col min="7174" max="7174" width="15.7109375" style="33" customWidth="1"/>
    <col min="7175" max="7175" width="15.7109375" style="33" bestFit="1" customWidth="1"/>
    <col min="7176" max="7176" width="19.7109375" style="33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9" style="33" customWidth="1"/>
    <col min="7426" max="7426" width="57.5703125" style="33" customWidth="1"/>
    <col min="7427" max="7427" width="16.42578125" style="33" customWidth="1"/>
    <col min="7428" max="7429" width="17.7109375" style="33" bestFit="1" customWidth="1"/>
    <col min="7430" max="7430" width="15.7109375" style="33" customWidth="1"/>
    <col min="7431" max="7431" width="15.7109375" style="33" bestFit="1" customWidth="1"/>
    <col min="7432" max="7432" width="19.7109375" style="33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9" style="33" customWidth="1"/>
    <col min="7682" max="7682" width="57.5703125" style="33" customWidth="1"/>
    <col min="7683" max="7683" width="16.42578125" style="33" customWidth="1"/>
    <col min="7684" max="7685" width="17.7109375" style="33" bestFit="1" customWidth="1"/>
    <col min="7686" max="7686" width="15.7109375" style="33" customWidth="1"/>
    <col min="7687" max="7687" width="15.7109375" style="33" bestFit="1" customWidth="1"/>
    <col min="7688" max="7688" width="19.7109375" style="33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9" style="33" customWidth="1"/>
    <col min="7938" max="7938" width="57.5703125" style="33" customWidth="1"/>
    <col min="7939" max="7939" width="16.42578125" style="33" customWidth="1"/>
    <col min="7940" max="7941" width="17.7109375" style="33" bestFit="1" customWidth="1"/>
    <col min="7942" max="7942" width="15.7109375" style="33" customWidth="1"/>
    <col min="7943" max="7943" width="15.7109375" style="33" bestFit="1" customWidth="1"/>
    <col min="7944" max="7944" width="19.7109375" style="33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9" style="33" customWidth="1"/>
    <col min="8194" max="8194" width="57.5703125" style="33" customWidth="1"/>
    <col min="8195" max="8195" width="16.42578125" style="33" customWidth="1"/>
    <col min="8196" max="8197" width="17.7109375" style="33" bestFit="1" customWidth="1"/>
    <col min="8198" max="8198" width="15.7109375" style="33" customWidth="1"/>
    <col min="8199" max="8199" width="15.7109375" style="33" bestFit="1" customWidth="1"/>
    <col min="8200" max="8200" width="19.7109375" style="33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9" style="33" customWidth="1"/>
    <col min="8450" max="8450" width="57.5703125" style="33" customWidth="1"/>
    <col min="8451" max="8451" width="16.42578125" style="33" customWidth="1"/>
    <col min="8452" max="8453" width="17.7109375" style="33" bestFit="1" customWidth="1"/>
    <col min="8454" max="8454" width="15.7109375" style="33" customWidth="1"/>
    <col min="8455" max="8455" width="15.7109375" style="33" bestFit="1" customWidth="1"/>
    <col min="8456" max="8456" width="19.7109375" style="33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9" style="33" customWidth="1"/>
    <col min="8706" max="8706" width="57.5703125" style="33" customWidth="1"/>
    <col min="8707" max="8707" width="16.42578125" style="33" customWidth="1"/>
    <col min="8708" max="8709" width="17.7109375" style="33" bestFit="1" customWidth="1"/>
    <col min="8710" max="8710" width="15.7109375" style="33" customWidth="1"/>
    <col min="8711" max="8711" width="15.7109375" style="33" bestFit="1" customWidth="1"/>
    <col min="8712" max="8712" width="19.7109375" style="33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9" style="33" customWidth="1"/>
    <col min="8962" max="8962" width="57.5703125" style="33" customWidth="1"/>
    <col min="8963" max="8963" width="16.42578125" style="33" customWidth="1"/>
    <col min="8964" max="8965" width="17.7109375" style="33" bestFit="1" customWidth="1"/>
    <col min="8966" max="8966" width="15.7109375" style="33" customWidth="1"/>
    <col min="8967" max="8967" width="15.7109375" style="33" bestFit="1" customWidth="1"/>
    <col min="8968" max="8968" width="19.7109375" style="33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9" style="33" customWidth="1"/>
    <col min="9218" max="9218" width="57.5703125" style="33" customWidth="1"/>
    <col min="9219" max="9219" width="16.42578125" style="33" customWidth="1"/>
    <col min="9220" max="9221" width="17.7109375" style="33" bestFit="1" customWidth="1"/>
    <col min="9222" max="9222" width="15.7109375" style="33" customWidth="1"/>
    <col min="9223" max="9223" width="15.7109375" style="33" bestFit="1" customWidth="1"/>
    <col min="9224" max="9224" width="19.7109375" style="33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9" style="33" customWidth="1"/>
    <col min="9474" max="9474" width="57.5703125" style="33" customWidth="1"/>
    <col min="9475" max="9475" width="16.42578125" style="33" customWidth="1"/>
    <col min="9476" max="9477" width="17.7109375" style="33" bestFit="1" customWidth="1"/>
    <col min="9478" max="9478" width="15.7109375" style="33" customWidth="1"/>
    <col min="9479" max="9479" width="15.7109375" style="33" bestFit="1" customWidth="1"/>
    <col min="9480" max="9480" width="19.7109375" style="33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9" style="33" customWidth="1"/>
    <col min="9730" max="9730" width="57.5703125" style="33" customWidth="1"/>
    <col min="9731" max="9731" width="16.42578125" style="33" customWidth="1"/>
    <col min="9732" max="9733" width="17.7109375" style="33" bestFit="1" customWidth="1"/>
    <col min="9734" max="9734" width="15.7109375" style="33" customWidth="1"/>
    <col min="9735" max="9735" width="15.7109375" style="33" bestFit="1" customWidth="1"/>
    <col min="9736" max="9736" width="19.7109375" style="33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9" style="33" customWidth="1"/>
    <col min="9986" max="9986" width="57.5703125" style="33" customWidth="1"/>
    <col min="9987" max="9987" width="16.42578125" style="33" customWidth="1"/>
    <col min="9988" max="9989" width="17.7109375" style="33" bestFit="1" customWidth="1"/>
    <col min="9990" max="9990" width="15.7109375" style="33" customWidth="1"/>
    <col min="9991" max="9991" width="15.7109375" style="33" bestFit="1" customWidth="1"/>
    <col min="9992" max="9992" width="19.7109375" style="33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9" style="33" customWidth="1"/>
    <col min="10242" max="10242" width="57.5703125" style="33" customWidth="1"/>
    <col min="10243" max="10243" width="16.42578125" style="33" customWidth="1"/>
    <col min="10244" max="10245" width="17.7109375" style="33" bestFit="1" customWidth="1"/>
    <col min="10246" max="10246" width="15.7109375" style="33" customWidth="1"/>
    <col min="10247" max="10247" width="15.7109375" style="33" bestFit="1" customWidth="1"/>
    <col min="10248" max="10248" width="19.7109375" style="33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9" style="33" customWidth="1"/>
    <col min="10498" max="10498" width="57.5703125" style="33" customWidth="1"/>
    <col min="10499" max="10499" width="16.42578125" style="33" customWidth="1"/>
    <col min="10500" max="10501" width="17.7109375" style="33" bestFit="1" customWidth="1"/>
    <col min="10502" max="10502" width="15.7109375" style="33" customWidth="1"/>
    <col min="10503" max="10503" width="15.7109375" style="33" bestFit="1" customWidth="1"/>
    <col min="10504" max="10504" width="19.7109375" style="33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9" style="33" customWidth="1"/>
    <col min="10754" max="10754" width="57.5703125" style="33" customWidth="1"/>
    <col min="10755" max="10755" width="16.42578125" style="33" customWidth="1"/>
    <col min="10756" max="10757" width="17.7109375" style="33" bestFit="1" customWidth="1"/>
    <col min="10758" max="10758" width="15.7109375" style="33" customWidth="1"/>
    <col min="10759" max="10759" width="15.7109375" style="33" bestFit="1" customWidth="1"/>
    <col min="10760" max="10760" width="19.7109375" style="33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9" style="33" customWidth="1"/>
    <col min="11010" max="11010" width="57.5703125" style="33" customWidth="1"/>
    <col min="11011" max="11011" width="16.42578125" style="33" customWidth="1"/>
    <col min="11012" max="11013" width="17.7109375" style="33" bestFit="1" customWidth="1"/>
    <col min="11014" max="11014" width="15.7109375" style="33" customWidth="1"/>
    <col min="11015" max="11015" width="15.7109375" style="33" bestFit="1" customWidth="1"/>
    <col min="11016" max="11016" width="19.7109375" style="33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9" style="33" customWidth="1"/>
    <col min="11266" max="11266" width="57.5703125" style="33" customWidth="1"/>
    <col min="11267" max="11267" width="16.42578125" style="33" customWidth="1"/>
    <col min="11268" max="11269" width="17.7109375" style="33" bestFit="1" customWidth="1"/>
    <col min="11270" max="11270" width="15.7109375" style="33" customWidth="1"/>
    <col min="11271" max="11271" width="15.7109375" style="33" bestFit="1" customWidth="1"/>
    <col min="11272" max="11272" width="19.7109375" style="33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9" style="33" customWidth="1"/>
    <col min="11522" max="11522" width="57.5703125" style="33" customWidth="1"/>
    <col min="11523" max="11523" width="16.42578125" style="33" customWidth="1"/>
    <col min="11524" max="11525" width="17.7109375" style="33" bestFit="1" customWidth="1"/>
    <col min="11526" max="11526" width="15.7109375" style="33" customWidth="1"/>
    <col min="11527" max="11527" width="15.7109375" style="33" bestFit="1" customWidth="1"/>
    <col min="11528" max="11528" width="19.7109375" style="33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9" style="33" customWidth="1"/>
    <col min="11778" max="11778" width="57.5703125" style="33" customWidth="1"/>
    <col min="11779" max="11779" width="16.42578125" style="33" customWidth="1"/>
    <col min="11780" max="11781" width="17.7109375" style="33" bestFit="1" customWidth="1"/>
    <col min="11782" max="11782" width="15.7109375" style="33" customWidth="1"/>
    <col min="11783" max="11783" width="15.7109375" style="33" bestFit="1" customWidth="1"/>
    <col min="11784" max="11784" width="19.7109375" style="33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9" style="33" customWidth="1"/>
    <col min="12034" max="12034" width="57.5703125" style="33" customWidth="1"/>
    <col min="12035" max="12035" width="16.42578125" style="33" customWidth="1"/>
    <col min="12036" max="12037" width="17.7109375" style="33" bestFit="1" customWidth="1"/>
    <col min="12038" max="12038" width="15.7109375" style="33" customWidth="1"/>
    <col min="12039" max="12039" width="15.7109375" style="33" bestFit="1" customWidth="1"/>
    <col min="12040" max="12040" width="19.7109375" style="33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9" style="33" customWidth="1"/>
    <col min="12290" max="12290" width="57.5703125" style="33" customWidth="1"/>
    <col min="12291" max="12291" width="16.42578125" style="33" customWidth="1"/>
    <col min="12292" max="12293" width="17.7109375" style="33" bestFit="1" customWidth="1"/>
    <col min="12294" max="12294" width="15.7109375" style="33" customWidth="1"/>
    <col min="12295" max="12295" width="15.7109375" style="33" bestFit="1" customWidth="1"/>
    <col min="12296" max="12296" width="19.7109375" style="33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9" style="33" customWidth="1"/>
    <col min="12546" max="12546" width="57.5703125" style="33" customWidth="1"/>
    <col min="12547" max="12547" width="16.42578125" style="33" customWidth="1"/>
    <col min="12548" max="12549" width="17.7109375" style="33" bestFit="1" customWidth="1"/>
    <col min="12550" max="12550" width="15.7109375" style="33" customWidth="1"/>
    <col min="12551" max="12551" width="15.7109375" style="33" bestFit="1" customWidth="1"/>
    <col min="12552" max="12552" width="19.7109375" style="33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9" style="33" customWidth="1"/>
    <col min="12802" max="12802" width="57.5703125" style="33" customWidth="1"/>
    <col min="12803" max="12803" width="16.42578125" style="33" customWidth="1"/>
    <col min="12804" max="12805" width="17.7109375" style="33" bestFit="1" customWidth="1"/>
    <col min="12806" max="12806" width="15.7109375" style="33" customWidth="1"/>
    <col min="12807" max="12807" width="15.7109375" style="33" bestFit="1" customWidth="1"/>
    <col min="12808" max="12808" width="19.7109375" style="33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9" style="33" customWidth="1"/>
    <col min="13058" max="13058" width="57.5703125" style="33" customWidth="1"/>
    <col min="13059" max="13059" width="16.42578125" style="33" customWidth="1"/>
    <col min="13060" max="13061" width="17.7109375" style="33" bestFit="1" customWidth="1"/>
    <col min="13062" max="13062" width="15.7109375" style="33" customWidth="1"/>
    <col min="13063" max="13063" width="15.7109375" style="33" bestFit="1" customWidth="1"/>
    <col min="13064" max="13064" width="19.7109375" style="33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9" style="33" customWidth="1"/>
    <col min="13314" max="13314" width="57.5703125" style="33" customWidth="1"/>
    <col min="13315" max="13315" width="16.42578125" style="33" customWidth="1"/>
    <col min="13316" max="13317" width="17.7109375" style="33" bestFit="1" customWidth="1"/>
    <col min="13318" max="13318" width="15.7109375" style="33" customWidth="1"/>
    <col min="13319" max="13319" width="15.7109375" style="33" bestFit="1" customWidth="1"/>
    <col min="13320" max="13320" width="19.7109375" style="33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9" style="33" customWidth="1"/>
    <col min="13570" max="13570" width="57.5703125" style="33" customWidth="1"/>
    <col min="13571" max="13571" width="16.42578125" style="33" customWidth="1"/>
    <col min="13572" max="13573" width="17.7109375" style="33" bestFit="1" customWidth="1"/>
    <col min="13574" max="13574" width="15.7109375" style="33" customWidth="1"/>
    <col min="13575" max="13575" width="15.7109375" style="33" bestFit="1" customWidth="1"/>
    <col min="13576" max="13576" width="19.7109375" style="33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9" style="33" customWidth="1"/>
    <col min="13826" max="13826" width="57.5703125" style="33" customWidth="1"/>
    <col min="13827" max="13827" width="16.42578125" style="33" customWidth="1"/>
    <col min="13828" max="13829" width="17.7109375" style="33" bestFit="1" customWidth="1"/>
    <col min="13830" max="13830" width="15.7109375" style="33" customWidth="1"/>
    <col min="13831" max="13831" width="15.7109375" style="33" bestFit="1" customWidth="1"/>
    <col min="13832" max="13832" width="19.7109375" style="33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9" style="33" customWidth="1"/>
    <col min="14082" max="14082" width="57.5703125" style="33" customWidth="1"/>
    <col min="14083" max="14083" width="16.42578125" style="33" customWidth="1"/>
    <col min="14084" max="14085" width="17.7109375" style="33" bestFit="1" customWidth="1"/>
    <col min="14086" max="14086" width="15.7109375" style="33" customWidth="1"/>
    <col min="14087" max="14087" width="15.7109375" style="33" bestFit="1" customWidth="1"/>
    <col min="14088" max="14088" width="19.7109375" style="33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9" style="33" customWidth="1"/>
    <col min="14338" max="14338" width="57.5703125" style="33" customWidth="1"/>
    <col min="14339" max="14339" width="16.42578125" style="33" customWidth="1"/>
    <col min="14340" max="14341" width="17.7109375" style="33" bestFit="1" customWidth="1"/>
    <col min="14342" max="14342" width="15.7109375" style="33" customWidth="1"/>
    <col min="14343" max="14343" width="15.7109375" style="33" bestFit="1" customWidth="1"/>
    <col min="14344" max="14344" width="19.7109375" style="33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9" style="33" customWidth="1"/>
    <col min="14594" max="14594" width="57.5703125" style="33" customWidth="1"/>
    <col min="14595" max="14595" width="16.42578125" style="33" customWidth="1"/>
    <col min="14596" max="14597" width="17.7109375" style="33" bestFit="1" customWidth="1"/>
    <col min="14598" max="14598" width="15.7109375" style="33" customWidth="1"/>
    <col min="14599" max="14599" width="15.7109375" style="33" bestFit="1" customWidth="1"/>
    <col min="14600" max="14600" width="19.7109375" style="33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9" style="33" customWidth="1"/>
    <col min="14850" max="14850" width="57.5703125" style="33" customWidth="1"/>
    <col min="14851" max="14851" width="16.42578125" style="33" customWidth="1"/>
    <col min="14852" max="14853" width="17.7109375" style="33" bestFit="1" customWidth="1"/>
    <col min="14854" max="14854" width="15.7109375" style="33" customWidth="1"/>
    <col min="14855" max="14855" width="15.7109375" style="33" bestFit="1" customWidth="1"/>
    <col min="14856" max="14856" width="19.7109375" style="33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9" style="33" customWidth="1"/>
    <col min="15106" max="15106" width="57.5703125" style="33" customWidth="1"/>
    <col min="15107" max="15107" width="16.42578125" style="33" customWidth="1"/>
    <col min="15108" max="15109" width="17.7109375" style="33" bestFit="1" customWidth="1"/>
    <col min="15110" max="15110" width="15.7109375" style="33" customWidth="1"/>
    <col min="15111" max="15111" width="15.7109375" style="33" bestFit="1" customWidth="1"/>
    <col min="15112" max="15112" width="19.7109375" style="33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9" style="33" customWidth="1"/>
    <col min="15362" max="15362" width="57.5703125" style="33" customWidth="1"/>
    <col min="15363" max="15363" width="16.42578125" style="33" customWidth="1"/>
    <col min="15364" max="15365" width="17.7109375" style="33" bestFit="1" customWidth="1"/>
    <col min="15366" max="15366" width="15.7109375" style="33" customWidth="1"/>
    <col min="15367" max="15367" width="15.7109375" style="33" bestFit="1" customWidth="1"/>
    <col min="15368" max="15368" width="19.7109375" style="33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9" style="33" customWidth="1"/>
    <col min="15618" max="15618" width="57.5703125" style="33" customWidth="1"/>
    <col min="15619" max="15619" width="16.42578125" style="33" customWidth="1"/>
    <col min="15620" max="15621" width="17.7109375" style="33" bestFit="1" customWidth="1"/>
    <col min="15622" max="15622" width="15.7109375" style="33" customWidth="1"/>
    <col min="15623" max="15623" width="15.7109375" style="33" bestFit="1" customWidth="1"/>
    <col min="15624" max="15624" width="19.7109375" style="33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9" style="33" customWidth="1"/>
    <col min="15874" max="15874" width="57.5703125" style="33" customWidth="1"/>
    <col min="15875" max="15875" width="16.42578125" style="33" customWidth="1"/>
    <col min="15876" max="15877" width="17.7109375" style="33" bestFit="1" customWidth="1"/>
    <col min="15878" max="15878" width="15.7109375" style="33" customWidth="1"/>
    <col min="15879" max="15879" width="15.7109375" style="33" bestFit="1" customWidth="1"/>
    <col min="15880" max="15880" width="19.7109375" style="33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9" style="33" customWidth="1"/>
    <col min="16130" max="16130" width="57.5703125" style="33" customWidth="1"/>
    <col min="16131" max="16131" width="16.42578125" style="33" customWidth="1"/>
    <col min="16132" max="16133" width="17.7109375" style="33" bestFit="1" customWidth="1"/>
    <col min="16134" max="16134" width="15.7109375" style="33" customWidth="1"/>
    <col min="16135" max="16135" width="15.7109375" style="33" bestFit="1" customWidth="1"/>
    <col min="16136" max="16136" width="19.7109375" style="33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20.25" hidden="1" customHeight="1" x14ac:dyDescent="0.2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73"/>
      <c r="M1" s="73"/>
      <c r="N1" s="73"/>
      <c r="O1" s="73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73"/>
      <c r="M2" s="73"/>
      <c r="N2" s="73"/>
      <c r="O2" s="73"/>
    </row>
    <row r="3" spans="1:15" ht="18" hidden="1" customHeight="1" x14ac:dyDescent="0.2">
      <c r="A3" s="84"/>
      <c r="B3" s="84"/>
      <c r="C3" s="84"/>
      <c r="D3" s="84"/>
      <c r="E3" s="84"/>
      <c r="F3" s="84"/>
      <c r="G3" s="84"/>
      <c r="H3" s="84"/>
      <c r="I3" s="85"/>
      <c r="J3" s="85"/>
      <c r="K3" s="85"/>
      <c r="L3" s="73"/>
      <c r="M3" s="73"/>
      <c r="N3" s="73"/>
      <c r="O3" s="73"/>
    </row>
    <row r="4" spans="1:15" ht="18" x14ac:dyDescent="0.2">
      <c r="A4" s="84"/>
      <c r="B4" s="84"/>
      <c r="C4" s="84"/>
      <c r="D4" s="84"/>
      <c r="E4" s="84"/>
      <c r="F4" s="84"/>
      <c r="G4" s="84"/>
      <c r="H4" s="84"/>
      <c r="I4" s="85"/>
      <c r="J4" s="85"/>
      <c r="K4" s="85"/>
      <c r="L4" s="73"/>
      <c r="M4" s="73"/>
      <c r="N4" s="73"/>
      <c r="O4" s="73"/>
    </row>
    <row r="5" spans="1:15" ht="15.75" customHeight="1" x14ac:dyDescent="0.2">
      <c r="A5" s="278" t="s">
        <v>55</v>
      </c>
      <c r="B5" s="278"/>
      <c r="C5" s="278"/>
      <c r="D5" s="278"/>
      <c r="E5" s="278"/>
      <c r="F5" s="278"/>
      <c r="G5" s="278"/>
      <c r="H5" s="278"/>
      <c r="I5" s="39"/>
      <c r="J5" s="39"/>
      <c r="K5" s="39"/>
      <c r="L5" s="73"/>
      <c r="M5" s="73"/>
      <c r="N5" s="73"/>
      <c r="O5" s="73"/>
    </row>
    <row r="6" spans="1:15" ht="18" x14ac:dyDescent="0.2">
      <c r="A6" s="84"/>
      <c r="B6" s="84"/>
      <c r="C6" s="84"/>
      <c r="D6" s="84"/>
      <c r="E6" s="84"/>
      <c r="F6" s="84"/>
      <c r="G6" s="84"/>
      <c r="H6" s="84"/>
      <c r="I6" s="85"/>
      <c r="J6" s="85"/>
      <c r="K6" s="85"/>
      <c r="L6" s="73"/>
      <c r="M6" s="73"/>
      <c r="N6" s="73"/>
      <c r="O6" s="73"/>
    </row>
    <row r="7" spans="1:15" s="34" customFormat="1" ht="57" x14ac:dyDescent="0.25">
      <c r="A7" s="277" t="s">
        <v>3</v>
      </c>
      <c r="B7" s="277"/>
      <c r="C7" s="87" t="s">
        <v>581</v>
      </c>
      <c r="D7" s="87" t="s">
        <v>262</v>
      </c>
      <c r="E7" s="87" t="s">
        <v>263</v>
      </c>
      <c r="F7" s="87" t="s">
        <v>582</v>
      </c>
      <c r="G7" s="87" t="s">
        <v>264</v>
      </c>
      <c r="H7" s="87" t="s">
        <v>265</v>
      </c>
      <c r="I7" s="74"/>
      <c r="J7" s="74"/>
      <c r="K7" s="74"/>
      <c r="L7" s="74"/>
      <c r="M7" s="74"/>
      <c r="N7" s="74"/>
      <c r="O7" s="74"/>
    </row>
    <row r="8" spans="1:15" s="35" customFormat="1" ht="12.75" customHeight="1" x14ac:dyDescent="0.2">
      <c r="A8" s="276">
        <v>1</v>
      </c>
      <c r="B8" s="276"/>
      <c r="C8" s="88">
        <v>2</v>
      </c>
      <c r="D8" s="88">
        <v>3</v>
      </c>
      <c r="E8" s="88">
        <v>4.3333333333333304</v>
      </c>
      <c r="F8" s="88">
        <v>5.0833333333333304</v>
      </c>
      <c r="G8" s="88">
        <v>6</v>
      </c>
      <c r="H8" s="88">
        <v>7</v>
      </c>
      <c r="I8" s="77"/>
      <c r="J8" s="77"/>
      <c r="K8" s="77"/>
      <c r="L8" s="77"/>
      <c r="M8" s="75"/>
      <c r="N8" s="75"/>
      <c r="O8" s="75"/>
    </row>
    <row r="9" spans="1:15" ht="15" customHeight="1" x14ac:dyDescent="0.2">
      <c r="A9" s="79" t="s">
        <v>29</v>
      </c>
      <c r="B9" s="79" t="s">
        <v>28</v>
      </c>
      <c r="C9" s="83" t="s">
        <v>30</v>
      </c>
      <c r="D9" s="83" t="s">
        <v>30</v>
      </c>
      <c r="E9" s="83" t="s">
        <v>30</v>
      </c>
      <c r="F9" s="83" t="s">
        <v>30</v>
      </c>
      <c r="G9" s="83" t="s">
        <v>28</v>
      </c>
      <c r="H9" s="83" t="s">
        <v>28</v>
      </c>
      <c r="I9" s="78"/>
      <c r="J9" s="78"/>
      <c r="K9" s="78"/>
      <c r="L9" s="78"/>
      <c r="M9" s="76"/>
      <c r="N9" s="76"/>
      <c r="O9" s="76"/>
    </row>
    <row r="10" spans="1:15" x14ac:dyDescent="0.2">
      <c r="A10" s="188" t="s">
        <v>31</v>
      </c>
      <c r="B10" s="188" t="s">
        <v>28</v>
      </c>
      <c r="C10" s="189">
        <f>+C11+C13+C15+C17+C23+C25</f>
        <v>1600397.75</v>
      </c>
      <c r="D10" s="190">
        <f>+D11+D13+D15+D17+D23+D25</f>
        <v>1647442</v>
      </c>
      <c r="E10" s="190">
        <f>+E11+E13+E15+E17+E23+E25</f>
        <v>1619521.3199999998</v>
      </c>
      <c r="F10" s="189">
        <f>+F11+F13+F15+F17+F23+F25</f>
        <v>1605389.3499999999</v>
      </c>
      <c r="G10" s="189">
        <f>+F10/C10*100</f>
        <v>100.31189746423973</v>
      </c>
      <c r="H10" s="189">
        <f>+F10/E10*100</f>
        <v>99.127398335206848</v>
      </c>
      <c r="I10" s="81"/>
      <c r="J10" s="81"/>
      <c r="K10" s="81"/>
      <c r="L10" s="81"/>
      <c r="M10" s="80"/>
      <c r="N10" s="80"/>
      <c r="O10" s="80"/>
    </row>
    <row r="11" spans="1:15" x14ac:dyDescent="0.2">
      <c r="A11" s="184" t="s">
        <v>56</v>
      </c>
      <c r="B11" s="185" t="s">
        <v>57</v>
      </c>
      <c r="C11" s="186">
        <f>+C12</f>
        <v>1064514.17</v>
      </c>
      <c r="D11" s="187">
        <f t="shared" ref="D11" si="0">+D12</f>
        <v>1189968</v>
      </c>
      <c r="E11" s="187">
        <f t="shared" ref="E11" si="1">+E12</f>
        <v>1180930.42</v>
      </c>
      <c r="F11" s="186">
        <f t="shared" ref="F11" si="2">+F12</f>
        <v>1180930.42</v>
      </c>
      <c r="G11" s="186">
        <f t="shared" ref="G11:G37" si="3">+F11/C11*100</f>
        <v>110.93609209542039</v>
      </c>
      <c r="H11" s="186">
        <f t="shared" ref="H11:H42" si="4">+F11/E11*100</f>
        <v>100</v>
      </c>
      <c r="I11" s="81"/>
      <c r="J11" s="81"/>
      <c r="K11" s="81"/>
      <c r="L11" s="81"/>
      <c r="M11" s="80"/>
      <c r="N11" s="80"/>
      <c r="O11" s="80"/>
    </row>
    <row r="12" spans="1:15" x14ac:dyDescent="0.2">
      <c r="A12" s="93" t="s">
        <v>58</v>
      </c>
      <c r="B12" s="94" t="s">
        <v>57</v>
      </c>
      <c r="C12" s="92">
        <v>1064514.17</v>
      </c>
      <c r="D12" s="92">
        <v>1189968</v>
      </c>
      <c r="E12" s="92">
        <v>1180930.42</v>
      </c>
      <c r="F12" s="92">
        <v>1180930.42</v>
      </c>
      <c r="G12" s="175">
        <f>+F12/C12*100</f>
        <v>110.93609209542039</v>
      </c>
      <c r="H12" s="175">
        <f t="shared" si="4"/>
        <v>100</v>
      </c>
      <c r="I12" s="89"/>
      <c r="J12" s="89"/>
      <c r="K12" s="89"/>
      <c r="L12" s="89"/>
      <c r="M12" s="89"/>
      <c r="N12" s="89"/>
      <c r="O12" s="89"/>
    </row>
    <row r="13" spans="1:15" x14ac:dyDescent="0.2">
      <c r="A13" s="184" t="s">
        <v>83</v>
      </c>
      <c r="B13" s="185" t="s">
        <v>489</v>
      </c>
      <c r="C13" s="186">
        <f>+C14</f>
        <v>16900.09</v>
      </c>
      <c r="D13" s="187">
        <f t="shared" ref="D13" si="5">+D14</f>
        <v>18581</v>
      </c>
      <c r="E13" s="187">
        <f t="shared" ref="E13" si="6">+E14</f>
        <v>17856.77</v>
      </c>
      <c r="F13" s="186">
        <f t="shared" ref="F13" si="7">+F14</f>
        <v>16971.599999999999</v>
      </c>
      <c r="G13" s="186">
        <f t="shared" si="3"/>
        <v>100.42313384129906</v>
      </c>
      <c r="H13" s="186">
        <f t="shared" si="4"/>
        <v>95.042944496681088</v>
      </c>
      <c r="I13" s="149"/>
      <c r="J13" s="149"/>
      <c r="K13" s="149"/>
      <c r="L13" s="149"/>
      <c r="M13" s="167"/>
      <c r="N13" s="167"/>
      <c r="O13" s="167"/>
    </row>
    <row r="14" spans="1:15" x14ac:dyDescent="0.2">
      <c r="A14" s="93" t="s">
        <v>85</v>
      </c>
      <c r="B14" s="94" t="s">
        <v>489</v>
      </c>
      <c r="C14" s="92">
        <v>16900.09</v>
      </c>
      <c r="D14" s="95">
        <v>18581</v>
      </c>
      <c r="E14" s="95">
        <v>17856.77</v>
      </c>
      <c r="F14" s="92">
        <v>16971.599999999999</v>
      </c>
      <c r="G14" s="175">
        <f t="shared" si="3"/>
        <v>100.42313384129906</v>
      </c>
      <c r="H14" s="175">
        <f t="shared" si="4"/>
        <v>95.042944496681088</v>
      </c>
      <c r="I14" s="89"/>
      <c r="J14" s="89"/>
      <c r="K14" s="89"/>
      <c r="L14" s="89"/>
      <c r="M14" s="89"/>
      <c r="N14" s="89"/>
      <c r="O14" s="89"/>
    </row>
    <row r="15" spans="1:15" x14ac:dyDescent="0.2">
      <c r="A15" s="184" t="s">
        <v>59</v>
      </c>
      <c r="B15" s="185" t="s">
        <v>60</v>
      </c>
      <c r="C15" s="186">
        <f>+C16</f>
        <v>128076.45</v>
      </c>
      <c r="D15" s="187">
        <f t="shared" ref="D15" si="8">+D16</f>
        <v>126007</v>
      </c>
      <c r="E15" s="187">
        <f t="shared" ref="E15" si="9">+E16</f>
        <v>120433.79</v>
      </c>
      <c r="F15" s="186">
        <f t="shared" ref="F15" si="10">+F16</f>
        <v>120459.79</v>
      </c>
      <c r="G15" s="186">
        <f t="shared" si="3"/>
        <v>94.053036291995909</v>
      </c>
      <c r="H15" s="186">
        <f t="shared" si="4"/>
        <v>100.02158862558423</v>
      </c>
      <c r="I15" s="149"/>
      <c r="J15" s="149"/>
      <c r="K15" s="149"/>
      <c r="L15" s="149"/>
      <c r="M15" s="167"/>
      <c r="N15" s="167"/>
      <c r="O15" s="167"/>
    </row>
    <row r="16" spans="1:15" x14ac:dyDescent="0.2">
      <c r="A16" s="93" t="s">
        <v>62</v>
      </c>
      <c r="B16" s="94" t="s">
        <v>63</v>
      </c>
      <c r="C16" s="92">
        <v>128076.45</v>
      </c>
      <c r="D16" s="95">
        <v>126007</v>
      </c>
      <c r="E16" s="95">
        <v>120433.79</v>
      </c>
      <c r="F16" s="92">
        <v>120459.79</v>
      </c>
      <c r="G16" s="175">
        <f t="shared" si="3"/>
        <v>94.053036291995909</v>
      </c>
      <c r="H16" s="175">
        <f t="shared" si="4"/>
        <v>100.02158862558423</v>
      </c>
      <c r="I16" s="89"/>
      <c r="J16" s="89"/>
      <c r="K16" s="89"/>
      <c r="L16" s="89"/>
      <c r="M16" s="89"/>
      <c r="N16" s="89"/>
      <c r="O16" s="89"/>
    </row>
    <row r="17" spans="1:15" x14ac:dyDescent="0.2">
      <c r="A17" s="184" t="s">
        <v>64</v>
      </c>
      <c r="B17" s="185" t="s">
        <v>65</v>
      </c>
      <c r="C17" s="186">
        <f>SUM(C18:C22)</f>
        <v>390907.04</v>
      </c>
      <c r="D17" s="187">
        <f>SUM(D18:D22)</f>
        <v>312886</v>
      </c>
      <c r="E17" s="187">
        <f>SUM(E18:E22)</f>
        <v>296318.65999999997</v>
      </c>
      <c r="F17" s="186">
        <f>SUM(F18:F22)</f>
        <v>283045.86</v>
      </c>
      <c r="G17" s="186">
        <f t="shared" si="3"/>
        <v>72.407460351698958</v>
      </c>
      <c r="H17" s="186">
        <f t="shared" si="4"/>
        <v>95.520768081227146</v>
      </c>
      <c r="I17" s="149"/>
      <c r="J17" s="149"/>
      <c r="K17" s="149"/>
      <c r="L17" s="149"/>
      <c r="M17" s="167"/>
      <c r="N17" s="167"/>
      <c r="O17" s="167"/>
    </row>
    <row r="18" spans="1:15" x14ac:dyDescent="0.2">
      <c r="A18" s="93" t="s">
        <v>66</v>
      </c>
      <c r="B18" s="94" t="s">
        <v>67</v>
      </c>
      <c r="C18" s="92"/>
      <c r="D18" s="95"/>
      <c r="E18" s="95"/>
      <c r="F18" s="92"/>
      <c r="G18" s="175">
        <f>IFERROR(+F18/C18*100,0)</f>
        <v>0</v>
      </c>
      <c r="H18" s="175">
        <f>IFERROR(+F18/E18*100,0)</f>
        <v>0</v>
      </c>
      <c r="I18" s="89"/>
      <c r="J18" s="89"/>
      <c r="K18" s="89"/>
      <c r="L18" s="89"/>
      <c r="M18" s="89"/>
      <c r="N18" s="89"/>
      <c r="O18" s="89"/>
    </row>
    <row r="19" spans="1:15" x14ac:dyDescent="0.2">
      <c r="A19" s="93" t="s">
        <v>77</v>
      </c>
      <c r="B19" s="94" t="s">
        <v>78</v>
      </c>
      <c r="C19" s="92">
        <v>390907.04</v>
      </c>
      <c r="D19" s="95">
        <v>312886</v>
      </c>
      <c r="E19" s="95">
        <v>296318.65999999997</v>
      </c>
      <c r="F19" s="92">
        <v>283045.86</v>
      </c>
      <c r="G19" s="175">
        <f t="shared" si="3"/>
        <v>72.407460351698958</v>
      </c>
      <c r="H19" s="175">
        <f t="shared" si="4"/>
        <v>95.520768081227146</v>
      </c>
      <c r="I19" s="89"/>
      <c r="J19" s="89"/>
      <c r="K19" s="89"/>
      <c r="L19" s="89"/>
      <c r="M19" s="89"/>
      <c r="N19" s="89"/>
      <c r="O19" s="89"/>
    </row>
    <row r="20" spans="1:15" x14ac:dyDescent="0.2">
      <c r="A20" s="93" t="s">
        <v>68</v>
      </c>
      <c r="B20" s="94" t="s">
        <v>69</v>
      </c>
      <c r="C20" s="92"/>
      <c r="D20" s="95"/>
      <c r="E20" s="95"/>
      <c r="F20" s="92"/>
      <c r="G20" s="175">
        <f t="shared" ref="G20:G26" si="11">IFERROR(+F20/C20*100,0)</f>
        <v>0</v>
      </c>
      <c r="H20" s="175">
        <f t="shared" ref="H20:H22" si="12">IFERROR(+F20/E20*100,0)</f>
        <v>0</v>
      </c>
      <c r="I20" s="89"/>
      <c r="J20" s="89"/>
      <c r="K20" s="89"/>
      <c r="L20" s="89"/>
      <c r="M20" s="89"/>
      <c r="N20" s="89"/>
      <c r="O20" s="89"/>
    </row>
    <row r="21" spans="1:15" x14ac:dyDescent="0.2">
      <c r="A21" s="93" t="s">
        <v>70</v>
      </c>
      <c r="B21" s="94" t="s">
        <v>71</v>
      </c>
      <c r="C21" s="92"/>
      <c r="D21" s="95"/>
      <c r="E21" s="95"/>
      <c r="F21" s="92"/>
      <c r="G21" s="175">
        <f t="shared" si="11"/>
        <v>0</v>
      </c>
      <c r="H21" s="175">
        <f t="shared" si="12"/>
        <v>0</v>
      </c>
      <c r="I21" s="89"/>
      <c r="J21" s="89"/>
      <c r="K21" s="89"/>
      <c r="L21" s="89"/>
      <c r="M21" s="89"/>
      <c r="N21" s="89"/>
      <c r="O21" s="89"/>
    </row>
    <row r="22" spans="1:15" x14ac:dyDescent="0.2">
      <c r="A22" s="93" t="s">
        <v>72</v>
      </c>
      <c r="B22" s="94" t="s">
        <v>73</v>
      </c>
      <c r="C22" s="92"/>
      <c r="D22" s="95"/>
      <c r="E22" s="95"/>
      <c r="F22" s="92"/>
      <c r="G22" s="175">
        <f t="shared" si="11"/>
        <v>0</v>
      </c>
      <c r="H22" s="175">
        <f t="shared" si="12"/>
        <v>0</v>
      </c>
      <c r="I22" s="89"/>
      <c r="J22" s="89"/>
      <c r="K22" s="89"/>
      <c r="L22" s="89"/>
      <c r="M22" s="89"/>
      <c r="N22" s="89"/>
      <c r="O22" s="89"/>
    </row>
    <row r="23" spans="1:15" x14ac:dyDescent="0.2">
      <c r="A23" s="184" t="s">
        <v>32</v>
      </c>
      <c r="B23" s="185" t="s">
        <v>490</v>
      </c>
      <c r="C23" s="186">
        <f>+C24</f>
        <v>0</v>
      </c>
      <c r="D23" s="187">
        <f t="shared" ref="D23" si="13">+D24</f>
        <v>0</v>
      </c>
      <c r="E23" s="187">
        <f t="shared" ref="E23" si="14">+E24</f>
        <v>3981.68</v>
      </c>
      <c r="F23" s="186">
        <f t="shared" ref="F23" si="15">+F24</f>
        <v>3981.68</v>
      </c>
      <c r="G23" s="186">
        <f t="shared" si="11"/>
        <v>0</v>
      </c>
      <c r="H23" s="186">
        <f t="shared" si="4"/>
        <v>100</v>
      </c>
      <c r="I23" s="149"/>
      <c r="J23" s="149"/>
      <c r="K23" s="149"/>
      <c r="L23" s="149"/>
      <c r="M23" s="167"/>
      <c r="N23" s="167"/>
      <c r="O23" s="167"/>
    </row>
    <row r="24" spans="1:15" x14ac:dyDescent="0.2">
      <c r="A24" s="93" t="s">
        <v>34</v>
      </c>
      <c r="B24" s="94" t="s">
        <v>490</v>
      </c>
      <c r="C24" s="92">
        <v>0</v>
      </c>
      <c r="D24" s="95">
        <v>0</v>
      </c>
      <c r="E24" s="95">
        <v>3981.68</v>
      </c>
      <c r="F24" s="92">
        <v>3981.68</v>
      </c>
      <c r="G24" s="175">
        <f t="shared" si="11"/>
        <v>0</v>
      </c>
      <c r="H24" s="175">
        <f t="shared" si="4"/>
        <v>100</v>
      </c>
      <c r="I24" s="89"/>
      <c r="J24" s="89"/>
      <c r="K24" s="89"/>
      <c r="L24" s="89"/>
      <c r="M24" s="89"/>
      <c r="N24" s="89"/>
      <c r="O24" s="89"/>
    </row>
    <row r="25" spans="1:15" x14ac:dyDescent="0.2">
      <c r="A25" s="184" t="s">
        <v>341</v>
      </c>
      <c r="B25" s="185" t="s">
        <v>491</v>
      </c>
      <c r="C25" s="186">
        <f>+C26</f>
        <v>0</v>
      </c>
      <c r="D25" s="187">
        <f t="shared" ref="D25" si="16">+D26</f>
        <v>0</v>
      </c>
      <c r="E25" s="187">
        <f t="shared" ref="E25" si="17">+E26</f>
        <v>0</v>
      </c>
      <c r="F25" s="186">
        <f t="shared" ref="F25" si="18">+F26</f>
        <v>0</v>
      </c>
      <c r="G25" s="186">
        <f t="shared" si="11"/>
        <v>0</v>
      </c>
      <c r="H25" s="186">
        <f>IFERROR(+F25/E25*100,0)</f>
        <v>0</v>
      </c>
      <c r="I25" s="149"/>
      <c r="J25" s="149"/>
      <c r="K25" s="149"/>
      <c r="L25" s="149"/>
      <c r="M25" s="167"/>
      <c r="N25" s="167"/>
      <c r="O25" s="167"/>
    </row>
    <row r="26" spans="1:15" x14ac:dyDescent="0.2">
      <c r="A26" s="93" t="s">
        <v>343</v>
      </c>
      <c r="B26" s="94" t="s">
        <v>491</v>
      </c>
      <c r="C26" s="92"/>
      <c r="D26" s="95"/>
      <c r="E26" s="95"/>
      <c r="F26" s="92"/>
      <c r="G26" s="175">
        <f t="shared" si="11"/>
        <v>0</v>
      </c>
      <c r="H26" s="175">
        <f>IFERROR(+F26/E26*100,0)</f>
        <v>0</v>
      </c>
      <c r="I26" s="89"/>
      <c r="J26" s="89"/>
      <c r="K26" s="89"/>
      <c r="L26" s="89"/>
      <c r="M26" s="89"/>
      <c r="N26" s="89"/>
      <c r="O26" s="89"/>
    </row>
    <row r="27" spans="1:15" x14ac:dyDescent="0.2">
      <c r="A27" s="188" t="s">
        <v>74</v>
      </c>
      <c r="B27" s="188" t="s">
        <v>28</v>
      </c>
      <c r="C27" s="189">
        <f>+C28+C31+C33+C35+C41+C43+C45</f>
        <v>1542042.1500000001</v>
      </c>
      <c r="D27" s="190">
        <f>+D28+D31+D33+D35+D41+D43+D45</f>
        <v>1647442</v>
      </c>
      <c r="E27" s="190">
        <f>+E28+E31+E33+E35+E41+E43+E45</f>
        <v>1603618.91</v>
      </c>
      <c r="F27" s="189">
        <f>+F28+F31+F33+F35+F41+F43+F45</f>
        <v>1604655.0999999999</v>
      </c>
      <c r="G27" s="189">
        <f t="shared" si="3"/>
        <v>104.06039160473011</v>
      </c>
      <c r="H27" s="189">
        <f t="shared" si="4"/>
        <v>100.06461572593952</v>
      </c>
      <c r="I27" s="82"/>
      <c r="J27" s="82"/>
      <c r="K27" s="82"/>
      <c r="L27" s="82"/>
      <c r="M27" s="82"/>
      <c r="N27" s="82"/>
      <c r="O27" s="82"/>
    </row>
    <row r="28" spans="1:15" x14ac:dyDescent="0.2">
      <c r="A28" s="184" t="s">
        <v>56</v>
      </c>
      <c r="B28" s="185" t="s">
        <v>57</v>
      </c>
      <c r="C28" s="186">
        <f>+C29+C30</f>
        <v>1064514.17</v>
      </c>
      <c r="D28" s="187">
        <f>+D29+D30</f>
        <v>1189968</v>
      </c>
      <c r="E28" s="187">
        <f>+E29+E30</f>
        <v>1180930.42</v>
      </c>
      <c r="F28" s="186">
        <f>+F29+F30</f>
        <v>1180930.42</v>
      </c>
      <c r="G28" s="186">
        <f t="shared" si="3"/>
        <v>110.93609209542039</v>
      </c>
      <c r="H28" s="186">
        <f t="shared" si="4"/>
        <v>100</v>
      </c>
      <c r="I28" s="149"/>
      <c r="J28" s="149"/>
      <c r="K28" s="149"/>
      <c r="L28" s="149"/>
      <c r="M28" s="167"/>
      <c r="N28" s="167"/>
      <c r="O28" s="167"/>
    </row>
    <row r="29" spans="1:15" x14ac:dyDescent="0.2">
      <c r="A29" s="93" t="s">
        <v>58</v>
      </c>
      <c r="B29" s="94" t="s">
        <v>57</v>
      </c>
      <c r="C29" s="92">
        <v>1064514.17</v>
      </c>
      <c r="D29" s="95">
        <v>1189968</v>
      </c>
      <c r="E29" s="95">
        <v>1180930.42</v>
      </c>
      <c r="F29" s="92">
        <v>1180930.42</v>
      </c>
      <c r="G29" s="175">
        <f t="shared" si="3"/>
        <v>110.93609209542039</v>
      </c>
      <c r="H29" s="175">
        <f t="shared" si="4"/>
        <v>100</v>
      </c>
      <c r="I29" s="89"/>
      <c r="J29" s="89"/>
      <c r="K29" s="89"/>
      <c r="L29" s="89"/>
      <c r="M29" s="89"/>
      <c r="N29" s="89"/>
      <c r="O29" s="89"/>
    </row>
    <row r="30" spans="1:15" x14ac:dyDescent="0.2">
      <c r="A30" s="93" t="s">
        <v>75</v>
      </c>
      <c r="B30" s="94" t="s">
        <v>76</v>
      </c>
      <c r="C30" s="92"/>
      <c r="D30" s="95"/>
      <c r="E30" s="95"/>
      <c r="F30" s="92"/>
      <c r="G30" s="175">
        <f>IFERROR(+F30/C30*100,0)</f>
        <v>0</v>
      </c>
      <c r="H30" s="175">
        <f>IFERROR(+F30/E30*100,0)</f>
        <v>0</v>
      </c>
      <c r="I30" s="89"/>
      <c r="J30" s="89"/>
      <c r="K30" s="89"/>
      <c r="L30" s="89"/>
      <c r="M30" s="89"/>
      <c r="N30" s="89"/>
      <c r="O30" s="89"/>
    </row>
    <row r="31" spans="1:15" x14ac:dyDescent="0.2">
      <c r="A31" s="184" t="s">
        <v>83</v>
      </c>
      <c r="B31" s="185" t="s">
        <v>489</v>
      </c>
      <c r="C31" s="186">
        <f>+C32</f>
        <v>18137.599999999999</v>
      </c>
      <c r="D31" s="187">
        <f t="shared" ref="D31" si="19">+D32</f>
        <v>18581</v>
      </c>
      <c r="E31" s="187">
        <f t="shared" ref="E31" si="20">+E32</f>
        <v>16667.8</v>
      </c>
      <c r="F31" s="186">
        <f t="shared" ref="F31" si="21">+F32</f>
        <v>16737.810000000001</v>
      </c>
      <c r="G31" s="186">
        <f t="shared" si="3"/>
        <v>92.282385762173618</v>
      </c>
      <c r="H31" s="186">
        <f t="shared" si="4"/>
        <v>100.42003143786225</v>
      </c>
      <c r="I31" s="149"/>
      <c r="J31" s="149"/>
      <c r="K31" s="149"/>
      <c r="L31" s="149"/>
      <c r="M31" s="167"/>
      <c r="N31" s="167"/>
      <c r="O31" s="167"/>
    </row>
    <row r="32" spans="1:15" x14ac:dyDescent="0.2">
      <c r="A32" s="93" t="s">
        <v>85</v>
      </c>
      <c r="B32" s="94" t="s">
        <v>489</v>
      </c>
      <c r="C32" s="92">
        <v>18137.599999999999</v>
      </c>
      <c r="D32" s="95">
        <v>18581</v>
      </c>
      <c r="E32" s="95">
        <v>16667.8</v>
      </c>
      <c r="F32" s="92">
        <v>16737.810000000001</v>
      </c>
      <c r="G32" s="175">
        <f t="shared" si="3"/>
        <v>92.282385762173618</v>
      </c>
      <c r="H32" s="175">
        <f t="shared" si="4"/>
        <v>100.42003143786225</v>
      </c>
      <c r="I32" s="89"/>
      <c r="J32" s="89"/>
      <c r="K32" s="89"/>
      <c r="L32" s="89"/>
      <c r="M32" s="89"/>
      <c r="N32" s="89"/>
      <c r="O32" s="89"/>
    </row>
    <row r="33" spans="1:15" x14ac:dyDescent="0.2">
      <c r="A33" s="184" t="s">
        <v>59</v>
      </c>
      <c r="B33" s="185" t="s">
        <v>60</v>
      </c>
      <c r="C33" s="186">
        <f>+C34</f>
        <v>104333.85</v>
      </c>
      <c r="D33" s="187">
        <f t="shared" ref="D33" si="22">+D34</f>
        <v>126007</v>
      </c>
      <c r="E33" s="187">
        <f t="shared" ref="E33" si="23">+E34</f>
        <v>101544.61</v>
      </c>
      <c r="F33" s="186">
        <f t="shared" ref="F33" si="24">+F34</f>
        <v>101556.2</v>
      </c>
      <c r="G33" s="186">
        <f t="shared" si="3"/>
        <v>97.337728838722995</v>
      </c>
      <c r="H33" s="186">
        <f t="shared" si="4"/>
        <v>100.0114137028051</v>
      </c>
      <c r="I33" s="149"/>
      <c r="J33" s="149"/>
      <c r="K33" s="149"/>
      <c r="L33" s="149"/>
      <c r="M33" s="167"/>
      <c r="N33" s="167"/>
      <c r="O33" s="167"/>
    </row>
    <row r="34" spans="1:15" x14ac:dyDescent="0.2">
      <c r="A34" s="93" t="s">
        <v>62</v>
      </c>
      <c r="B34" s="94" t="s">
        <v>63</v>
      </c>
      <c r="C34" s="92">
        <v>104333.85</v>
      </c>
      <c r="D34" s="95">
        <v>126007</v>
      </c>
      <c r="E34" s="95">
        <v>101544.61</v>
      </c>
      <c r="F34" s="92">
        <v>101556.2</v>
      </c>
      <c r="G34" s="175">
        <f t="shared" si="3"/>
        <v>97.337728838722995</v>
      </c>
      <c r="H34" s="175">
        <f t="shared" si="4"/>
        <v>100.0114137028051</v>
      </c>
      <c r="I34" s="89"/>
      <c r="J34" s="89"/>
      <c r="K34" s="89"/>
      <c r="L34" s="89"/>
      <c r="M34" s="89"/>
      <c r="N34" s="89"/>
      <c r="O34" s="89"/>
    </row>
    <row r="35" spans="1:15" x14ac:dyDescent="0.2">
      <c r="A35" s="184" t="s">
        <v>64</v>
      </c>
      <c r="B35" s="185" t="s">
        <v>65</v>
      </c>
      <c r="C35" s="186">
        <f>SUM(C36:C40)</f>
        <v>355056.53</v>
      </c>
      <c r="D35" s="187">
        <f>SUM(D36:D40)</f>
        <v>312886</v>
      </c>
      <c r="E35" s="187">
        <f>SUM(E36:E40)</f>
        <v>300494.40000000002</v>
      </c>
      <c r="F35" s="186">
        <f>SUM(F36:F40)</f>
        <v>301448.99</v>
      </c>
      <c r="G35" s="186">
        <f t="shared" si="3"/>
        <v>84.901688753619027</v>
      </c>
      <c r="H35" s="186">
        <f t="shared" si="4"/>
        <v>100.31767314132975</v>
      </c>
      <c r="I35" s="149"/>
      <c r="J35" s="149"/>
      <c r="K35" s="149"/>
      <c r="L35" s="149"/>
      <c r="M35" s="167"/>
      <c r="N35" s="167"/>
      <c r="O35" s="167"/>
    </row>
    <row r="36" spans="1:15" x14ac:dyDescent="0.2">
      <c r="A36" s="93" t="s">
        <v>66</v>
      </c>
      <c r="B36" s="94" t="s">
        <v>67</v>
      </c>
      <c r="C36" s="92"/>
      <c r="D36" s="95"/>
      <c r="E36" s="95"/>
      <c r="F36" s="92"/>
      <c r="G36" s="175">
        <f>IFERROR(+F36/C36*100,0)</f>
        <v>0</v>
      </c>
      <c r="H36" s="175">
        <f>IFERROR(+F36/E36*100,0)</f>
        <v>0</v>
      </c>
      <c r="I36" s="89"/>
      <c r="J36" s="89"/>
      <c r="K36" s="89"/>
      <c r="L36" s="89"/>
      <c r="M36" s="89"/>
      <c r="N36" s="89"/>
      <c r="O36" s="89"/>
    </row>
    <row r="37" spans="1:15" x14ac:dyDescent="0.2">
      <c r="A37" s="93" t="s">
        <v>77</v>
      </c>
      <c r="B37" s="94" t="s">
        <v>78</v>
      </c>
      <c r="C37" s="92">
        <v>355056.53</v>
      </c>
      <c r="D37" s="95">
        <v>312886</v>
      </c>
      <c r="E37" s="95">
        <v>300494.40000000002</v>
      </c>
      <c r="F37" s="92">
        <v>301448.99</v>
      </c>
      <c r="G37" s="175">
        <f t="shared" si="3"/>
        <v>84.901688753619027</v>
      </c>
      <c r="H37" s="175">
        <f t="shared" si="4"/>
        <v>100.31767314132975</v>
      </c>
      <c r="I37" s="89"/>
      <c r="J37" s="89"/>
      <c r="K37" s="89"/>
      <c r="L37" s="89"/>
      <c r="M37" s="89"/>
      <c r="N37" s="89"/>
      <c r="O37" s="89"/>
    </row>
    <row r="38" spans="1:15" x14ac:dyDescent="0.2">
      <c r="A38" s="93" t="s">
        <v>68</v>
      </c>
      <c r="B38" s="94" t="s">
        <v>69</v>
      </c>
      <c r="C38" s="92"/>
      <c r="D38" s="95"/>
      <c r="E38" s="95"/>
      <c r="F38" s="92"/>
      <c r="G38" s="175">
        <f t="shared" ref="G38:G46" si="25">IFERROR(+F38/C38*100,0)</f>
        <v>0</v>
      </c>
      <c r="H38" s="175">
        <f t="shared" ref="H38:H40" si="26">IFERROR(+F38/E38*100,0)</f>
        <v>0</v>
      </c>
      <c r="I38" s="89"/>
      <c r="J38" s="89"/>
      <c r="K38" s="89"/>
      <c r="L38" s="89"/>
      <c r="M38" s="89"/>
      <c r="N38" s="89"/>
      <c r="O38" s="89"/>
    </row>
    <row r="39" spans="1:15" x14ac:dyDescent="0.2">
      <c r="A39" s="93" t="s">
        <v>70</v>
      </c>
      <c r="B39" s="94" t="s">
        <v>71</v>
      </c>
      <c r="C39" s="92"/>
      <c r="D39" s="95"/>
      <c r="E39" s="95"/>
      <c r="F39" s="92"/>
      <c r="G39" s="175">
        <f t="shared" si="25"/>
        <v>0</v>
      </c>
      <c r="H39" s="175">
        <f t="shared" si="26"/>
        <v>0</v>
      </c>
      <c r="I39" s="89"/>
      <c r="J39" s="89"/>
      <c r="K39" s="89"/>
      <c r="L39" s="89"/>
      <c r="M39" s="89"/>
      <c r="N39" s="89"/>
      <c r="O39" s="89"/>
    </row>
    <row r="40" spans="1:15" x14ac:dyDescent="0.2">
      <c r="A40" s="93" t="s">
        <v>72</v>
      </c>
      <c r="B40" s="94" t="s">
        <v>73</v>
      </c>
      <c r="C40" s="92"/>
      <c r="D40" s="95"/>
      <c r="E40" s="95"/>
      <c r="F40" s="92"/>
      <c r="G40" s="175">
        <f t="shared" si="25"/>
        <v>0</v>
      </c>
      <c r="H40" s="175">
        <f t="shared" si="26"/>
        <v>0</v>
      </c>
      <c r="I40" s="89"/>
      <c r="J40" s="89"/>
      <c r="K40" s="89"/>
      <c r="L40" s="89"/>
      <c r="M40" s="89"/>
      <c r="N40" s="89"/>
      <c r="O40" s="89"/>
    </row>
    <row r="41" spans="1:15" x14ac:dyDescent="0.2">
      <c r="A41" s="184" t="s">
        <v>32</v>
      </c>
      <c r="B41" s="185" t="s">
        <v>490</v>
      </c>
      <c r="C41" s="186">
        <f>+C42</f>
        <v>0</v>
      </c>
      <c r="D41" s="187">
        <f t="shared" ref="D41" si="27">+D42</f>
        <v>0</v>
      </c>
      <c r="E41" s="187">
        <f t="shared" ref="E41" si="28">+E42</f>
        <v>3981.68</v>
      </c>
      <c r="F41" s="186">
        <f t="shared" ref="F41" si="29">+F42</f>
        <v>3981.68</v>
      </c>
      <c r="G41" s="186">
        <f t="shared" si="25"/>
        <v>0</v>
      </c>
      <c r="H41" s="186">
        <f t="shared" si="4"/>
        <v>100</v>
      </c>
      <c r="I41" s="149"/>
      <c r="J41" s="149"/>
      <c r="K41" s="149"/>
      <c r="L41" s="149"/>
      <c r="M41" s="167"/>
      <c r="N41" s="167"/>
      <c r="O41" s="167"/>
    </row>
    <row r="42" spans="1:15" x14ac:dyDescent="0.2">
      <c r="A42" s="93" t="s">
        <v>34</v>
      </c>
      <c r="B42" s="94" t="s">
        <v>490</v>
      </c>
      <c r="C42" s="92">
        <v>0</v>
      </c>
      <c r="D42" s="95">
        <v>0</v>
      </c>
      <c r="E42" s="95">
        <v>3981.68</v>
      </c>
      <c r="F42" s="92">
        <v>3981.68</v>
      </c>
      <c r="G42" s="175">
        <f t="shared" si="25"/>
        <v>0</v>
      </c>
      <c r="H42" s="175">
        <f t="shared" si="4"/>
        <v>100</v>
      </c>
      <c r="I42" s="89"/>
      <c r="J42" s="89"/>
      <c r="K42" s="89"/>
      <c r="L42" s="89"/>
      <c r="M42" s="89"/>
      <c r="N42" s="89"/>
      <c r="O42" s="89"/>
    </row>
    <row r="43" spans="1:15" x14ac:dyDescent="0.2">
      <c r="A43" s="184" t="s">
        <v>341</v>
      </c>
      <c r="B43" s="185" t="s">
        <v>491</v>
      </c>
      <c r="C43" s="186">
        <f>+C44</f>
        <v>0</v>
      </c>
      <c r="D43" s="187">
        <f t="shared" ref="D43" si="30">+D44</f>
        <v>0</v>
      </c>
      <c r="E43" s="187">
        <f t="shared" ref="E43" si="31">+E44</f>
        <v>0</v>
      </c>
      <c r="F43" s="186">
        <f t="shared" ref="F43" si="32">+F44</f>
        <v>0</v>
      </c>
      <c r="G43" s="186">
        <f t="shared" si="25"/>
        <v>0</v>
      </c>
      <c r="H43" s="186">
        <f>IFERROR(+F43/E43*100,0)</f>
        <v>0</v>
      </c>
      <c r="I43" s="149"/>
      <c r="J43" s="149"/>
      <c r="K43" s="149"/>
      <c r="L43" s="149"/>
      <c r="M43" s="167"/>
      <c r="N43" s="167"/>
      <c r="O43" s="167"/>
    </row>
    <row r="44" spans="1:15" x14ac:dyDescent="0.2">
      <c r="A44" s="93" t="s">
        <v>343</v>
      </c>
      <c r="B44" s="94" t="s">
        <v>491</v>
      </c>
      <c r="C44" s="92"/>
      <c r="D44" s="95"/>
      <c r="E44" s="95"/>
      <c r="F44" s="92"/>
      <c r="G44" s="175">
        <f t="shared" si="25"/>
        <v>0</v>
      </c>
      <c r="H44" s="175">
        <f>IFERROR(+F44/E44*100,0)</f>
        <v>0</v>
      </c>
      <c r="I44" s="89"/>
      <c r="J44" s="89"/>
      <c r="K44" s="89"/>
      <c r="L44" s="89"/>
      <c r="M44" s="89"/>
      <c r="N44" s="89"/>
      <c r="O44" s="89"/>
    </row>
    <row r="45" spans="1:15" x14ac:dyDescent="0.2">
      <c r="A45" s="184" t="s">
        <v>79</v>
      </c>
      <c r="B45" s="185" t="s">
        <v>80</v>
      </c>
      <c r="C45" s="186">
        <f>+C46</f>
        <v>0</v>
      </c>
      <c r="D45" s="187">
        <f t="shared" ref="D45:F45" si="33">+D46</f>
        <v>0</v>
      </c>
      <c r="E45" s="187">
        <f t="shared" si="33"/>
        <v>0</v>
      </c>
      <c r="F45" s="186">
        <f t="shared" si="33"/>
        <v>0</v>
      </c>
      <c r="G45" s="186">
        <f t="shared" si="25"/>
        <v>0</v>
      </c>
      <c r="H45" s="186">
        <f>IFERROR(+F45/E45*100,0)</f>
        <v>0</v>
      </c>
      <c r="I45" s="149"/>
      <c r="J45" s="149"/>
      <c r="K45" s="149"/>
      <c r="L45" s="149"/>
      <c r="M45" s="167"/>
      <c r="N45" s="167"/>
      <c r="O45" s="167"/>
    </row>
    <row r="46" spans="1:15" x14ac:dyDescent="0.2">
      <c r="A46" s="93" t="s">
        <v>81</v>
      </c>
      <c r="B46" s="94" t="s">
        <v>80</v>
      </c>
      <c r="C46" s="92"/>
      <c r="D46" s="92"/>
      <c r="E46" s="95"/>
      <c r="F46" s="92"/>
      <c r="G46" s="175">
        <f t="shared" si="25"/>
        <v>0</v>
      </c>
      <c r="H46" s="175">
        <f>IFERROR(+F46/E46*100,0)</f>
        <v>0</v>
      </c>
      <c r="I46" s="89"/>
      <c r="J46" s="89"/>
      <c r="K46" s="89"/>
      <c r="L46" s="89"/>
      <c r="M46" s="89"/>
      <c r="N46" s="89"/>
      <c r="O46" s="89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22" zoomScale="90" zoomScaleNormal="90" workbookViewId="0">
      <selection activeCell="F8" sqref="F8"/>
    </sheetView>
  </sheetViews>
  <sheetFormatPr defaultRowHeight="12.75" x14ac:dyDescent="0.2"/>
  <cols>
    <col min="1" max="1" width="12" style="33" customWidth="1"/>
    <col min="2" max="2" width="33.42578125" style="36" customWidth="1"/>
    <col min="3" max="3" width="16.42578125" style="37" customWidth="1"/>
    <col min="4" max="5" width="17.7109375" style="38" bestFit="1" customWidth="1"/>
    <col min="6" max="6" width="17" style="37" bestFit="1" customWidth="1"/>
    <col min="7" max="8" width="12.5703125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9" style="33" customWidth="1"/>
    <col min="258" max="258" width="57.5703125" style="33" customWidth="1"/>
    <col min="259" max="259" width="16.42578125" style="33" customWidth="1"/>
    <col min="260" max="261" width="17.7109375" style="33" bestFit="1" customWidth="1"/>
    <col min="262" max="262" width="15.7109375" style="33" customWidth="1"/>
    <col min="263" max="263" width="15.7109375" style="33" bestFit="1" customWidth="1"/>
    <col min="264" max="264" width="19.7109375" style="33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9" style="33" customWidth="1"/>
    <col min="514" max="514" width="57.5703125" style="33" customWidth="1"/>
    <col min="515" max="515" width="16.42578125" style="33" customWidth="1"/>
    <col min="516" max="517" width="17.7109375" style="33" bestFit="1" customWidth="1"/>
    <col min="518" max="518" width="15.7109375" style="33" customWidth="1"/>
    <col min="519" max="519" width="15.7109375" style="33" bestFit="1" customWidth="1"/>
    <col min="520" max="520" width="19.7109375" style="33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9" style="33" customWidth="1"/>
    <col min="770" max="770" width="57.5703125" style="33" customWidth="1"/>
    <col min="771" max="771" width="16.42578125" style="33" customWidth="1"/>
    <col min="772" max="773" width="17.7109375" style="33" bestFit="1" customWidth="1"/>
    <col min="774" max="774" width="15.7109375" style="33" customWidth="1"/>
    <col min="775" max="775" width="15.7109375" style="33" bestFit="1" customWidth="1"/>
    <col min="776" max="776" width="19.7109375" style="33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9" style="33" customWidth="1"/>
    <col min="1026" max="1026" width="57.5703125" style="33" customWidth="1"/>
    <col min="1027" max="1027" width="16.42578125" style="33" customWidth="1"/>
    <col min="1028" max="1029" width="17.7109375" style="33" bestFit="1" customWidth="1"/>
    <col min="1030" max="1030" width="15.7109375" style="33" customWidth="1"/>
    <col min="1031" max="1031" width="15.7109375" style="33" bestFit="1" customWidth="1"/>
    <col min="1032" max="1032" width="19.7109375" style="33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9" style="33" customWidth="1"/>
    <col min="1282" max="1282" width="57.5703125" style="33" customWidth="1"/>
    <col min="1283" max="1283" width="16.42578125" style="33" customWidth="1"/>
    <col min="1284" max="1285" width="17.7109375" style="33" bestFit="1" customWidth="1"/>
    <col min="1286" max="1286" width="15.7109375" style="33" customWidth="1"/>
    <col min="1287" max="1287" width="15.7109375" style="33" bestFit="1" customWidth="1"/>
    <col min="1288" max="1288" width="19.7109375" style="33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9" style="33" customWidth="1"/>
    <col min="1538" max="1538" width="57.5703125" style="33" customWidth="1"/>
    <col min="1539" max="1539" width="16.42578125" style="33" customWidth="1"/>
    <col min="1540" max="1541" width="17.7109375" style="33" bestFit="1" customWidth="1"/>
    <col min="1542" max="1542" width="15.7109375" style="33" customWidth="1"/>
    <col min="1543" max="1543" width="15.7109375" style="33" bestFit="1" customWidth="1"/>
    <col min="1544" max="1544" width="19.7109375" style="33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9" style="33" customWidth="1"/>
    <col min="1794" max="1794" width="57.5703125" style="33" customWidth="1"/>
    <col min="1795" max="1795" width="16.42578125" style="33" customWidth="1"/>
    <col min="1796" max="1797" width="17.7109375" style="33" bestFit="1" customWidth="1"/>
    <col min="1798" max="1798" width="15.7109375" style="33" customWidth="1"/>
    <col min="1799" max="1799" width="15.7109375" style="33" bestFit="1" customWidth="1"/>
    <col min="1800" max="1800" width="19.7109375" style="33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9" style="33" customWidth="1"/>
    <col min="2050" max="2050" width="57.5703125" style="33" customWidth="1"/>
    <col min="2051" max="2051" width="16.42578125" style="33" customWidth="1"/>
    <col min="2052" max="2053" width="17.7109375" style="33" bestFit="1" customWidth="1"/>
    <col min="2054" max="2054" width="15.7109375" style="33" customWidth="1"/>
    <col min="2055" max="2055" width="15.7109375" style="33" bestFit="1" customWidth="1"/>
    <col min="2056" max="2056" width="19.7109375" style="33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9" style="33" customWidth="1"/>
    <col min="2306" max="2306" width="57.5703125" style="33" customWidth="1"/>
    <col min="2307" max="2307" width="16.42578125" style="33" customWidth="1"/>
    <col min="2308" max="2309" width="17.7109375" style="33" bestFit="1" customWidth="1"/>
    <col min="2310" max="2310" width="15.7109375" style="33" customWidth="1"/>
    <col min="2311" max="2311" width="15.7109375" style="33" bestFit="1" customWidth="1"/>
    <col min="2312" max="2312" width="19.7109375" style="33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9" style="33" customWidth="1"/>
    <col min="2562" max="2562" width="57.5703125" style="33" customWidth="1"/>
    <col min="2563" max="2563" width="16.42578125" style="33" customWidth="1"/>
    <col min="2564" max="2565" width="17.7109375" style="33" bestFit="1" customWidth="1"/>
    <col min="2566" max="2566" width="15.7109375" style="33" customWidth="1"/>
    <col min="2567" max="2567" width="15.7109375" style="33" bestFit="1" customWidth="1"/>
    <col min="2568" max="2568" width="19.7109375" style="33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9" style="33" customWidth="1"/>
    <col min="2818" max="2818" width="57.5703125" style="33" customWidth="1"/>
    <col min="2819" max="2819" width="16.42578125" style="33" customWidth="1"/>
    <col min="2820" max="2821" width="17.7109375" style="33" bestFit="1" customWidth="1"/>
    <col min="2822" max="2822" width="15.7109375" style="33" customWidth="1"/>
    <col min="2823" max="2823" width="15.7109375" style="33" bestFit="1" customWidth="1"/>
    <col min="2824" max="2824" width="19.7109375" style="33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9" style="33" customWidth="1"/>
    <col min="3074" max="3074" width="57.5703125" style="33" customWidth="1"/>
    <col min="3075" max="3075" width="16.42578125" style="33" customWidth="1"/>
    <col min="3076" max="3077" width="17.7109375" style="33" bestFit="1" customWidth="1"/>
    <col min="3078" max="3078" width="15.7109375" style="33" customWidth="1"/>
    <col min="3079" max="3079" width="15.7109375" style="33" bestFit="1" customWidth="1"/>
    <col min="3080" max="3080" width="19.7109375" style="33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9" style="33" customWidth="1"/>
    <col min="3330" max="3330" width="57.5703125" style="33" customWidth="1"/>
    <col min="3331" max="3331" width="16.42578125" style="33" customWidth="1"/>
    <col min="3332" max="3333" width="17.7109375" style="33" bestFit="1" customWidth="1"/>
    <col min="3334" max="3334" width="15.7109375" style="33" customWidth="1"/>
    <col min="3335" max="3335" width="15.7109375" style="33" bestFit="1" customWidth="1"/>
    <col min="3336" max="3336" width="19.7109375" style="33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9" style="33" customWidth="1"/>
    <col min="3586" max="3586" width="57.5703125" style="33" customWidth="1"/>
    <col min="3587" max="3587" width="16.42578125" style="33" customWidth="1"/>
    <col min="3588" max="3589" width="17.7109375" style="33" bestFit="1" customWidth="1"/>
    <col min="3590" max="3590" width="15.7109375" style="33" customWidth="1"/>
    <col min="3591" max="3591" width="15.7109375" style="33" bestFit="1" customWidth="1"/>
    <col min="3592" max="3592" width="19.7109375" style="33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9" style="33" customWidth="1"/>
    <col min="3842" max="3842" width="57.5703125" style="33" customWidth="1"/>
    <col min="3843" max="3843" width="16.42578125" style="33" customWidth="1"/>
    <col min="3844" max="3845" width="17.7109375" style="33" bestFit="1" customWidth="1"/>
    <col min="3846" max="3846" width="15.7109375" style="33" customWidth="1"/>
    <col min="3847" max="3847" width="15.7109375" style="33" bestFit="1" customWidth="1"/>
    <col min="3848" max="3848" width="19.7109375" style="33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9" style="33" customWidth="1"/>
    <col min="4098" max="4098" width="57.5703125" style="33" customWidth="1"/>
    <col min="4099" max="4099" width="16.42578125" style="33" customWidth="1"/>
    <col min="4100" max="4101" width="17.7109375" style="33" bestFit="1" customWidth="1"/>
    <col min="4102" max="4102" width="15.7109375" style="33" customWidth="1"/>
    <col min="4103" max="4103" width="15.7109375" style="33" bestFit="1" customWidth="1"/>
    <col min="4104" max="4104" width="19.7109375" style="33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9" style="33" customWidth="1"/>
    <col min="4354" max="4354" width="57.5703125" style="33" customWidth="1"/>
    <col min="4355" max="4355" width="16.42578125" style="33" customWidth="1"/>
    <col min="4356" max="4357" width="17.7109375" style="33" bestFit="1" customWidth="1"/>
    <col min="4358" max="4358" width="15.7109375" style="33" customWidth="1"/>
    <col min="4359" max="4359" width="15.7109375" style="33" bestFit="1" customWidth="1"/>
    <col min="4360" max="4360" width="19.7109375" style="33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9" style="33" customWidth="1"/>
    <col min="4610" max="4610" width="57.5703125" style="33" customWidth="1"/>
    <col min="4611" max="4611" width="16.42578125" style="33" customWidth="1"/>
    <col min="4612" max="4613" width="17.7109375" style="33" bestFit="1" customWidth="1"/>
    <col min="4614" max="4614" width="15.7109375" style="33" customWidth="1"/>
    <col min="4615" max="4615" width="15.7109375" style="33" bestFit="1" customWidth="1"/>
    <col min="4616" max="4616" width="19.7109375" style="33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9" style="33" customWidth="1"/>
    <col min="4866" max="4866" width="57.5703125" style="33" customWidth="1"/>
    <col min="4867" max="4867" width="16.42578125" style="33" customWidth="1"/>
    <col min="4868" max="4869" width="17.7109375" style="33" bestFit="1" customWidth="1"/>
    <col min="4870" max="4870" width="15.7109375" style="33" customWidth="1"/>
    <col min="4871" max="4871" width="15.7109375" style="33" bestFit="1" customWidth="1"/>
    <col min="4872" max="4872" width="19.7109375" style="33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9" style="33" customWidth="1"/>
    <col min="5122" max="5122" width="57.5703125" style="33" customWidth="1"/>
    <col min="5123" max="5123" width="16.42578125" style="33" customWidth="1"/>
    <col min="5124" max="5125" width="17.7109375" style="33" bestFit="1" customWidth="1"/>
    <col min="5126" max="5126" width="15.7109375" style="33" customWidth="1"/>
    <col min="5127" max="5127" width="15.7109375" style="33" bestFit="1" customWidth="1"/>
    <col min="5128" max="5128" width="19.7109375" style="33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9" style="33" customWidth="1"/>
    <col min="5378" max="5378" width="57.5703125" style="33" customWidth="1"/>
    <col min="5379" max="5379" width="16.42578125" style="33" customWidth="1"/>
    <col min="5380" max="5381" width="17.7109375" style="33" bestFit="1" customWidth="1"/>
    <col min="5382" max="5382" width="15.7109375" style="33" customWidth="1"/>
    <col min="5383" max="5383" width="15.7109375" style="33" bestFit="1" customWidth="1"/>
    <col min="5384" max="5384" width="19.7109375" style="33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9" style="33" customWidth="1"/>
    <col min="5634" max="5634" width="57.5703125" style="33" customWidth="1"/>
    <col min="5635" max="5635" width="16.42578125" style="33" customWidth="1"/>
    <col min="5636" max="5637" width="17.7109375" style="33" bestFit="1" customWidth="1"/>
    <col min="5638" max="5638" width="15.7109375" style="33" customWidth="1"/>
    <col min="5639" max="5639" width="15.7109375" style="33" bestFit="1" customWidth="1"/>
    <col min="5640" max="5640" width="19.7109375" style="33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9" style="33" customWidth="1"/>
    <col min="5890" max="5890" width="57.5703125" style="33" customWidth="1"/>
    <col min="5891" max="5891" width="16.42578125" style="33" customWidth="1"/>
    <col min="5892" max="5893" width="17.7109375" style="33" bestFit="1" customWidth="1"/>
    <col min="5894" max="5894" width="15.7109375" style="33" customWidth="1"/>
    <col min="5895" max="5895" width="15.7109375" style="33" bestFit="1" customWidth="1"/>
    <col min="5896" max="5896" width="19.7109375" style="33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9" style="33" customWidth="1"/>
    <col min="6146" max="6146" width="57.5703125" style="33" customWidth="1"/>
    <col min="6147" max="6147" width="16.42578125" style="33" customWidth="1"/>
    <col min="6148" max="6149" width="17.7109375" style="33" bestFit="1" customWidth="1"/>
    <col min="6150" max="6150" width="15.7109375" style="33" customWidth="1"/>
    <col min="6151" max="6151" width="15.7109375" style="33" bestFit="1" customWidth="1"/>
    <col min="6152" max="6152" width="19.7109375" style="33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9" style="33" customWidth="1"/>
    <col min="6402" max="6402" width="57.5703125" style="33" customWidth="1"/>
    <col min="6403" max="6403" width="16.42578125" style="33" customWidth="1"/>
    <col min="6404" max="6405" width="17.7109375" style="33" bestFit="1" customWidth="1"/>
    <col min="6406" max="6406" width="15.7109375" style="33" customWidth="1"/>
    <col min="6407" max="6407" width="15.7109375" style="33" bestFit="1" customWidth="1"/>
    <col min="6408" max="6408" width="19.7109375" style="33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9" style="33" customWidth="1"/>
    <col min="6658" max="6658" width="57.5703125" style="33" customWidth="1"/>
    <col min="6659" max="6659" width="16.42578125" style="33" customWidth="1"/>
    <col min="6660" max="6661" width="17.7109375" style="33" bestFit="1" customWidth="1"/>
    <col min="6662" max="6662" width="15.7109375" style="33" customWidth="1"/>
    <col min="6663" max="6663" width="15.7109375" style="33" bestFit="1" customWidth="1"/>
    <col min="6664" max="6664" width="19.7109375" style="33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9" style="33" customWidth="1"/>
    <col min="6914" max="6914" width="57.5703125" style="33" customWidth="1"/>
    <col min="6915" max="6915" width="16.42578125" style="33" customWidth="1"/>
    <col min="6916" max="6917" width="17.7109375" style="33" bestFit="1" customWidth="1"/>
    <col min="6918" max="6918" width="15.7109375" style="33" customWidth="1"/>
    <col min="6919" max="6919" width="15.7109375" style="33" bestFit="1" customWidth="1"/>
    <col min="6920" max="6920" width="19.7109375" style="33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9" style="33" customWidth="1"/>
    <col min="7170" max="7170" width="57.5703125" style="33" customWidth="1"/>
    <col min="7171" max="7171" width="16.42578125" style="33" customWidth="1"/>
    <col min="7172" max="7173" width="17.7109375" style="33" bestFit="1" customWidth="1"/>
    <col min="7174" max="7174" width="15.7109375" style="33" customWidth="1"/>
    <col min="7175" max="7175" width="15.7109375" style="33" bestFit="1" customWidth="1"/>
    <col min="7176" max="7176" width="19.7109375" style="33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9" style="33" customWidth="1"/>
    <col min="7426" max="7426" width="57.5703125" style="33" customWidth="1"/>
    <col min="7427" max="7427" width="16.42578125" style="33" customWidth="1"/>
    <col min="7428" max="7429" width="17.7109375" style="33" bestFit="1" customWidth="1"/>
    <col min="7430" max="7430" width="15.7109375" style="33" customWidth="1"/>
    <col min="7431" max="7431" width="15.7109375" style="33" bestFit="1" customWidth="1"/>
    <col min="7432" max="7432" width="19.7109375" style="33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9" style="33" customWidth="1"/>
    <col min="7682" max="7682" width="57.5703125" style="33" customWidth="1"/>
    <col min="7683" max="7683" width="16.42578125" style="33" customWidth="1"/>
    <col min="7684" max="7685" width="17.7109375" style="33" bestFit="1" customWidth="1"/>
    <col min="7686" max="7686" width="15.7109375" style="33" customWidth="1"/>
    <col min="7687" max="7687" width="15.7109375" style="33" bestFit="1" customWidth="1"/>
    <col min="7688" max="7688" width="19.7109375" style="33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9" style="33" customWidth="1"/>
    <col min="7938" max="7938" width="57.5703125" style="33" customWidth="1"/>
    <col min="7939" max="7939" width="16.42578125" style="33" customWidth="1"/>
    <col min="7940" max="7941" width="17.7109375" style="33" bestFit="1" customWidth="1"/>
    <col min="7942" max="7942" width="15.7109375" style="33" customWidth="1"/>
    <col min="7943" max="7943" width="15.7109375" style="33" bestFit="1" customWidth="1"/>
    <col min="7944" max="7944" width="19.7109375" style="33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9" style="33" customWidth="1"/>
    <col min="8194" max="8194" width="57.5703125" style="33" customWidth="1"/>
    <col min="8195" max="8195" width="16.42578125" style="33" customWidth="1"/>
    <col min="8196" max="8197" width="17.7109375" style="33" bestFit="1" customWidth="1"/>
    <col min="8198" max="8198" width="15.7109375" style="33" customWidth="1"/>
    <col min="8199" max="8199" width="15.7109375" style="33" bestFit="1" customWidth="1"/>
    <col min="8200" max="8200" width="19.7109375" style="33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9" style="33" customWidth="1"/>
    <col min="8450" max="8450" width="57.5703125" style="33" customWidth="1"/>
    <col min="8451" max="8451" width="16.42578125" style="33" customWidth="1"/>
    <col min="8452" max="8453" width="17.7109375" style="33" bestFit="1" customWidth="1"/>
    <col min="8454" max="8454" width="15.7109375" style="33" customWidth="1"/>
    <col min="8455" max="8455" width="15.7109375" style="33" bestFit="1" customWidth="1"/>
    <col min="8456" max="8456" width="19.7109375" style="33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9" style="33" customWidth="1"/>
    <col min="8706" max="8706" width="57.5703125" style="33" customWidth="1"/>
    <col min="8707" max="8707" width="16.42578125" style="33" customWidth="1"/>
    <col min="8708" max="8709" width="17.7109375" style="33" bestFit="1" customWidth="1"/>
    <col min="8710" max="8710" width="15.7109375" style="33" customWidth="1"/>
    <col min="8711" max="8711" width="15.7109375" style="33" bestFit="1" customWidth="1"/>
    <col min="8712" max="8712" width="19.7109375" style="33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9" style="33" customWidth="1"/>
    <col min="8962" max="8962" width="57.5703125" style="33" customWidth="1"/>
    <col min="8963" max="8963" width="16.42578125" style="33" customWidth="1"/>
    <col min="8964" max="8965" width="17.7109375" style="33" bestFit="1" customWidth="1"/>
    <col min="8966" max="8966" width="15.7109375" style="33" customWidth="1"/>
    <col min="8967" max="8967" width="15.7109375" style="33" bestFit="1" customWidth="1"/>
    <col min="8968" max="8968" width="19.7109375" style="33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9" style="33" customWidth="1"/>
    <col min="9218" max="9218" width="57.5703125" style="33" customWidth="1"/>
    <col min="9219" max="9219" width="16.42578125" style="33" customWidth="1"/>
    <col min="9220" max="9221" width="17.7109375" style="33" bestFit="1" customWidth="1"/>
    <col min="9222" max="9222" width="15.7109375" style="33" customWidth="1"/>
    <col min="9223" max="9223" width="15.7109375" style="33" bestFit="1" customWidth="1"/>
    <col min="9224" max="9224" width="19.7109375" style="33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9" style="33" customWidth="1"/>
    <col min="9474" max="9474" width="57.5703125" style="33" customWidth="1"/>
    <col min="9475" max="9475" width="16.42578125" style="33" customWidth="1"/>
    <col min="9476" max="9477" width="17.7109375" style="33" bestFit="1" customWidth="1"/>
    <col min="9478" max="9478" width="15.7109375" style="33" customWidth="1"/>
    <col min="9479" max="9479" width="15.7109375" style="33" bestFit="1" customWidth="1"/>
    <col min="9480" max="9480" width="19.7109375" style="33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9" style="33" customWidth="1"/>
    <col min="9730" max="9730" width="57.5703125" style="33" customWidth="1"/>
    <col min="9731" max="9731" width="16.42578125" style="33" customWidth="1"/>
    <col min="9732" max="9733" width="17.7109375" style="33" bestFit="1" customWidth="1"/>
    <col min="9734" max="9734" width="15.7109375" style="33" customWidth="1"/>
    <col min="9735" max="9735" width="15.7109375" style="33" bestFit="1" customWidth="1"/>
    <col min="9736" max="9736" width="19.7109375" style="33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9" style="33" customWidth="1"/>
    <col min="9986" max="9986" width="57.5703125" style="33" customWidth="1"/>
    <col min="9987" max="9987" width="16.42578125" style="33" customWidth="1"/>
    <col min="9988" max="9989" width="17.7109375" style="33" bestFit="1" customWidth="1"/>
    <col min="9990" max="9990" width="15.7109375" style="33" customWidth="1"/>
    <col min="9991" max="9991" width="15.7109375" style="33" bestFit="1" customWidth="1"/>
    <col min="9992" max="9992" width="19.7109375" style="33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9" style="33" customWidth="1"/>
    <col min="10242" max="10242" width="57.5703125" style="33" customWidth="1"/>
    <col min="10243" max="10243" width="16.42578125" style="33" customWidth="1"/>
    <col min="10244" max="10245" width="17.7109375" style="33" bestFit="1" customWidth="1"/>
    <col min="10246" max="10246" width="15.7109375" style="33" customWidth="1"/>
    <col min="10247" max="10247" width="15.7109375" style="33" bestFit="1" customWidth="1"/>
    <col min="10248" max="10248" width="19.7109375" style="33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9" style="33" customWidth="1"/>
    <col min="10498" max="10498" width="57.5703125" style="33" customWidth="1"/>
    <col min="10499" max="10499" width="16.42578125" style="33" customWidth="1"/>
    <col min="10500" max="10501" width="17.7109375" style="33" bestFit="1" customWidth="1"/>
    <col min="10502" max="10502" width="15.7109375" style="33" customWidth="1"/>
    <col min="10503" max="10503" width="15.7109375" style="33" bestFit="1" customWidth="1"/>
    <col min="10504" max="10504" width="19.7109375" style="33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9" style="33" customWidth="1"/>
    <col min="10754" max="10754" width="57.5703125" style="33" customWidth="1"/>
    <col min="10755" max="10755" width="16.42578125" style="33" customWidth="1"/>
    <col min="10756" max="10757" width="17.7109375" style="33" bestFit="1" customWidth="1"/>
    <col min="10758" max="10758" width="15.7109375" style="33" customWidth="1"/>
    <col min="10759" max="10759" width="15.7109375" style="33" bestFit="1" customWidth="1"/>
    <col min="10760" max="10760" width="19.7109375" style="33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9" style="33" customWidth="1"/>
    <col min="11010" max="11010" width="57.5703125" style="33" customWidth="1"/>
    <col min="11011" max="11011" width="16.42578125" style="33" customWidth="1"/>
    <col min="11012" max="11013" width="17.7109375" style="33" bestFit="1" customWidth="1"/>
    <col min="11014" max="11014" width="15.7109375" style="33" customWidth="1"/>
    <col min="11015" max="11015" width="15.7109375" style="33" bestFit="1" customWidth="1"/>
    <col min="11016" max="11016" width="19.7109375" style="33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9" style="33" customWidth="1"/>
    <col min="11266" max="11266" width="57.5703125" style="33" customWidth="1"/>
    <col min="11267" max="11267" width="16.42578125" style="33" customWidth="1"/>
    <col min="11268" max="11269" width="17.7109375" style="33" bestFit="1" customWidth="1"/>
    <col min="11270" max="11270" width="15.7109375" style="33" customWidth="1"/>
    <col min="11271" max="11271" width="15.7109375" style="33" bestFit="1" customWidth="1"/>
    <col min="11272" max="11272" width="19.7109375" style="33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9" style="33" customWidth="1"/>
    <col min="11522" max="11522" width="57.5703125" style="33" customWidth="1"/>
    <col min="11523" max="11523" width="16.42578125" style="33" customWidth="1"/>
    <col min="11524" max="11525" width="17.7109375" style="33" bestFit="1" customWidth="1"/>
    <col min="11526" max="11526" width="15.7109375" style="33" customWidth="1"/>
    <col min="11527" max="11527" width="15.7109375" style="33" bestFit="1" customWidth="1"/>
    <col min="11528" max="11528" width="19.7109375" style="33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9" style="33" customWidth="1"/>
    <col min="11778" max="11778" width="57.5703125" style="33" customWidth="1"/>
    <col min="11779" max="11779" width="16.42578125" style="33" customWidth="1"/>
    <col min="11780" max="11781" width="17.7109375" style="33" bestFit="1" customWidth="1"/>
    <col min="11782" max="11782" width="15.7109375" style="33" customWidth="1"/>
    <col min="11783" max="11783" width="15.7109375" style="33" bestFit="1" customWidth="1"/>
    <col min="11784" max="11784" width="19.7109375" style="33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9" style="33" customWidth="1"/>
    <col min="12034" max="12034" width="57.5703125" style="33" customWidth="1"/>
    <col min="12035" max="12035" width="16.42578125" style="33" customWidth="1"/>
    <col min="12036" max="12037" width="17.7109375" style="33" bestFit="1" customWidth="1"/>
    <col min="12038" max="12038" width="15.7109375" style="33" customWidth="1"/>
    <col min="12039" max="12039" width="15.7109375" style="33" bestFit="1" customWidth="1"/>
    <col min="12040" max="12040" width="19.7109375" style="33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9" style="33" customWidth="1"/>
    <col min="12290" max="12290" width="57.5703125" style="33" customWidth="1"/>
    <col min="12291" max="12291" width="16.42578125" style="33" customWidth="1"/>
    <col min="12292" max="12293" width="17.7109375" style="33" bestFit="1" customWidth="1"/>
    <col min="12294" max="12294" width="15.7109375" style="33" customWidth="1"/>
    <col min="12295" max="12295" width="15.7109375" style="33" bestFit="1" customWidth="1"/>
    <col min="12296" max="12296" width="19.7109375" style="33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9" style="33" customWidth="1"/>
    <col min="12546" max="12546" width="57.5703125" style="33" customWidth="1"/>
    <col min="12547" max="12547" width="16.42578125" style="33" customWidth="1"/>
    <col min="12548" max="12549" width="17.7109375" style="33" bestFit="1" customWidth="1"/>
    <col min="12550" max="12550" width="15.7109375" style="33" customWidth="1"/>
    <col min="12551" max="12551" width="15.7109375" style="33" bestFit="1" customWidth="1"/>
    <col min="12552" max="12552" width="19.7109375" style="33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9" style="33" customWidth="1"/>
    <col min="12802" max="12802" width="57.5703125" style="33" customWidth="1"/>
    <col min="12803" max="12803" width="16.42578125" style="33" customWidth="1"/>
    <col min="12804" max="12805" width="17.7109375" style="33" bestFit="1" customWidth="1"/>
    <col min="12806" max="12806" width="15.7109375" style="33" customWidth="1"/>
    <col min="12807" max="12807" width="15.7109375" style="33" bestFit="1" customWidth="1"/>
    <col min="12808" max="12808" width="19.7109375" style="33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9" style="33" customWidth="1"/>
    <col min="13058" max="13058" width="57.5703125" style="33" customWidth="1"/>
    <col min="13059" max="13059" width="16.42578125" style="33" customWidth="1"/>
    <col min="13060" max="13061" width="17.7109375" style="33" bestFit="1" customWidth="1"/>
    <col min="13062" max="13062" width="15.7109375" style="33" customWidth="1"/>
    <col min="13063" max="13063" width="15.7109375" style="33" bestFit="1" customWidth="1"/>
    <col min="13064" max="13064" width="19.7109375" style="33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9" style="33" customWidth="1"/>
    <col min="13314" max="13314" width="57.5703125" style="33" customWidth="1"/>
    <col min="13315" max="13315" width="16.42578125" style="33" customWidth="1"/>
    <col min="13316" max="13317" width="17.7109375" style="33" bestFit="1" customWidth="1"/>
    <col min="13318" max="13318" width="15.7109375" style="33" customWidth="1"/>
    <col min="13319" max="13319" width="15.7109375" style="33" bestFit="1" customWidth="1"/>
    <col min="13320" max="13320" width="19.7109375" style="33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9" style="33" customWidth="1"/>
    <col min="13570" max="13570" width="57.5703125" style="33" customWidth="1"/>
    <col min="13571" max="13571" width="16.42578125" style="33" customWidth="1"/>
    <col min="13572" max="13573" width="17.7109375" style="33" bestFit="1" customWidth="1"/>
    <col min="13574" max="13574" width="15.7109375" style="33" customWidth="1"/>
    <col min="13575" max="13575" width="15.7109375" style="33" bestFit="1" customWidth="1"/>
    <col min="13576" max="13576" width="19.7109375" style="33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9" style="33" customWidth="1"/>
    <col min="13826" max="13826" width="57.5703125" style="33" customWidth="1"/>
    <col min="13827" max="13827" width="16.42578125" style="33" customWidth="1"/>
    <col min="13828" max="13829" width="17.7109375" style="33" bestFit="1" customWidth="1"/>
    <col min="13830" max="13830" width="15.7109375" style="33" customWidth="1"/>
    <col min="13831" max="13831" width="15.7109375" style="33" bestFit="1" customWidth="1"/>
    <col min="13832" max="13832" width="19.7109375" style="33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9" style="33" customWidth="1"/>
    <col min="14082" max="14082" width="57.5703125" style="33" customWidth="1"/>
    <col min="14083" max="14083" width="16.42578125" style="33" customWidth="1"/>
    <col min="14084" max="14085" width="17.7109375" style="33" bestFit="1" customWidth="1"/>
    <col min="14086" max="14086" width="15.7109375" style="33" customWidth="1"/>
    <col min="14087" max="14087" width="15.7109375" style="33" bestFit="1" customWidth="1"/>
    <col min="14088" max="14088" width="19.7109375" style="33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9" style="33" customWidth="1"/>
    <col min="14338" max="14338" width="57.5703125" style="33" customWidth="1"/>
    <col min="14339" max="14339" width="16.42578125" style="33" customWidth="1"/>
    <col min="14340" max="14341" width="17.7109375" style="33" bestFit="1" customWidth="1"/>
    <col min="14342" max="14342" width="15.7109375" style="33" customWidth="1"/>
    <col min="14343" max="14343" width="15.7109375" style="33" bestFit="1" customWidth="1"/>
    <col min="14344" max="14344" width="19.7109375" style="33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9" style="33" customWidth="1"/>
    <col min="14594" max="14594" width="57.5703125" style="33" customWidth="1"/>
    <col min="14595" max="14595" width="16.42578125" style="33" customWidth="1"/>
    <col min="14596" max="14597" width="17.7109375" style="33" bestFit="1" customWidth="1"/>
    <col min="14598" max="14598" width="15.7109375" style="33" customWidth="1"/>
    <col min="14599" max="14599" width="15.7109375" style="33" bestFit="1" customWidth="1"/>
    <col min="14600" max="14600" width="19.7109375" style="33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9" style="33" customWidth="1"/>
    <col min="14850" max="14850" width="57.5703125" style="33" customWidth="1"/>
    <col min="14851" max="14851" width="16.42578125" style="33" customWidth="1"/>
    <col min="14852" max="14853" width="17.7109375" style="33" bestFit="1" customWidth="1"/>
    <col min="14854" max="14854" width="15.7109375" style="33" customWidth="1"/>
    <col min="14855" max="14855" width="15.7109375" style="33" bestFit="1" customWidth="1"/>
    <col min="14856" max="14856" width="19.7109375" style="33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9" style="33" customWidth="1"/>
    <col min="15106" max="15106" width="57.5703125" style="33" customWidth="1"/>
    <col min="15107" max="15107" width="16.42578125" style="33" customWidth="1"/>
    <col min="15108" max="15109" width="17.7109375" style="33" bestFit="1" customWidth="1"/>
    <col min="15110" max="15110" width="15.7109375" style="33" customWidth="1"/>
    <col min="15111" max="15111" width="15.7109375" style="33" bestFit="1" customWidth="1"/>
    <col min="15112" max="15112" width="19.7109375" style="33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9" style="33" customWidth="1"/>
    <col min="15362" max="15362" width="57.5703125" style="33" customWidth="1"/>
    <col min="15363" max="15363" width="16.42578125" style="33" customWidth="1"/>
    <col min="15364" max="15365" width="17.7109375" style="33" bestFit="1" customWidth="1"/>
    <col min="15366" max="15366" width="15.7109375" style="33" customWidth="1"/>
    <col min="15367" max="15367" width="15.7109375" style="33" bestFit="1" customWidth="1"/>
    <col min="15368" max="15368" width="19.7109375" style="33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9" style="33" customWidth="1"/>
    <col min="15618" max="15618" width="57.5703125" style="33" customWidth="1"/>
    <col min="15619" max="15619" width="16.42578125" style="33" customWidth="1"/>
    <col min="15620" max="15621" width="17.7109375" style="33" bestFit="1" customWidth="1"/>
    <col min="15622" max="15622" width="15.7109375" style="33" customWidth="1"/>
    <col min="15623" max="15623" width="15.7109375" style="33" bestFit="1" customWidth="1"/>
    <col min="15624" max="15624" width="19.7109375" style="33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9" style="33" customWidth="1"/>
    <col min="15874" max="15874" width="57.5703125" style="33" customWidth="1"/>
    <col min="15875" max="15875" width="16.42578125" style="33" customWidth="1"/>
    <col min="15876" max="15877" width="17.7109375" style="33" bestFit="1" customWidth="1"/>
    <col min="15878" max="15878" width="15.7109375" style="33" customWidth="1"/>
    <col min="15879" max="15879" width="15.7109375" style="33" bestFit="1" customWidth="1"/>
    <col min="15880" max="15880" width="19.7109375" style="33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9" style="33" customWidth="1"/>
    <col min="16130" max="16130" width="57.5703125" style="33" customWidth="1"/>
    <col min="16131" max="16131" width="16.42578125" style="33" customWidth="1"/>
    <col min="16132" max="16133" width="17.7109375" style="33" bestFit="1" customWidth="1"/>
    <col min="16134" max="16134" width="15.7109375" style="33" customWidth="1"/>
    <col min="16135" max="16135" width="15.7109375" style="33" bestFit="1" customWidth="1"/>
    <col min="16136" max="16136" width="19.7109375" style="33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20.25" hidden="1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96"/>
      <c r="M1" s="96"/>
      <c r="N1" s="96"/>
      <c r="O1" s="96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96"/>
      <c r="M2" s="96"/>
      <c r="N2" s="96"/>
      <c r="O2" s="96"/>
    </row>
    <row r="3" spans="1:15" ht="18" hidden="1" customHeight="1" x14ac:dyDescent="0.2">
      <c r="A3" s="102"/>
      <c r="B3" s="102"/>
      <c r="C3" s="102"/>
      <c r="D3" s="102"/>
      <c r="E3" s="102"/>
      <c r="F3" s="102"/>
      <c r="G3" s="102"/>
      <c r="H3" s="102"/>
      <c r="I3" s="103"/>
      <c r="J3" s="103"/>
      <c r="K3" s="103"/>
      <c r="L3" s="96"/>
      <c r="M3" s="96"/>
      <c r="N3" s="96"/>
      <c r="O3" s="96"/>
    </row>
    <row r="4" spans="1:15" ht="18" x14ac:dyDescent="0.2">
      <c r="A4" s="102"/>
      <c r="B4" s="102"/>
      <c r="C4" s="102"/>
      <c r="D4" s="102"/>
      <c r="E4" s="102"/>
      <c r="F4" s="102"/>
      <c r="G4" s="102"/>
      <c r="H4" s="102"/>
      <c r="I4" s="103"/>
      <c r="J4" s="103"/>
      <c r="K4" s="103"/>
      <c r="L4" s="96"/>
      <c r="M4" s="96"/>
      <c r="N4" s="96"/>
      <c r="O4" s="96"/>
    </row>
    <row r="5" spans="1:15" ht="15.75" customHeight="1" x14ac:dyDescent="0.2">
      <c r="A5" s="278" t="s">
        <v>492</v>
      </c>
      <c r="B5" s="278"/>
      <c r="C5" s="278"/>
      <c r="D5" s="278"/>
      <c r="E5" s="278"/>
      <c r="F5" s="278"/>
      <c r="G5" s="278"/>
      <c r="H5" s="278"/>
      <c r="I5" s="39"/>
      <c r="J5" s="39"/>
      <c r="K5" s="39"/>
      <c r="L5" s="96"/>
      <c r="M5" s="96"/>
      <c r="N5" s="96"/>
      <c r="O5" s="96"/>
    </row>
    <row r="6" spans="1:15" ht="18" x14ac:dyDescent="0.2">
      <c r="A6" s="102"/>
      <c r="B6" s="102"/>
      <c r="C6" s="102"/>
      <c r="D6" s="102"/>
      <c r="E6" s="102"/>
      <c r="F6" s="102"/>
      <c r="G6" s="102"/>
      <c r="H6" s="102"/>
      <c r="I6" s="103"/>
      <c r="J6" s="103"/>
      <c r="K6" s="103"/>
      <c r="L6" s="96"/>
      <c r="M6" s="96"/>
      <c r="N6" s="96"/>
      <c r="O6" s="96"/>
    </row>
    <row r="7" spans="1:15" s="34" customFormat="1" ht="57" x14ac:dyDescent="0.25">
      <c r="A7" s="277" t="s">
        <v>3</v>
      </c>
      <c r="B7" s="277"/>
      <c r="C7" s="112" t="s">
        <v>581</v>
      </c>
      <c r="D7" s="112" t="s">
        <v>262</v>
      </c>
      <c r="E7" s="112" t="s">
        <v>263</v>
      </c>
      <c r="F7" s="112" t="s">
        <v>582</v>
      </c>
      <c r="G7" s="112" t="s">
        <v>264</v>
      </c>
      <c r="H7" s="112" t="s">
        <v>265</v>
      </c>
      <c r="I7" s="97"/>
      <c r="J7" s="97"/>
      <c r="K7" s="97"/>
      <c r="L7" s="97"/>
      <c r="M7" s="97"/>
      <c r="N7" s="97"/>
      <c r="O7" s="97"/>
    </row>
    <row r="8" spans="1:15" s="35" customFormat="1" ht="12.75" customHeight="1" x14ac:dyDescent="0.2">
      <c r="A8" s="276">
        <v>1</v>
      </c>
      <c r="B8" s="276"/>
      <c r="C8" s="113">
        <v>2</v>
      </c>
      <c r="D8" s="113">
        <v>3</v>
      </c>
      <c r="E8" s="113">
        <v>4.3333333333333304</v>
      </c>
      <c r="F8" s="113">
        <v>5.0833333333333304</v>
      </c>
      <c r="G8" s="113">
        <v>6</v>
      </c>
      <c r="H8" s="113">
        <v>7</v>
      </c>
      <c r="I8" s="99"/>
      <c r="J8" s="99"/>
      <c r="K8" s="99"/>
      <c r="L8" s="99"/>
      <c r="M8" s="98"/>
      <c r="N8" s="98"/>
      <c r="O8" s="98"/>
    </row>
    <row r="9" spans="1:15" ht="15" customHeight="1" x14ac:dyDescent="0.2">
      <c r="A9" s="130" t="s">
        <v>574</v>
      </c>
      <c r="B9" s="130" t="s">
        <v>28</v>
      </c>
      <c r="C9" s="133" t="s">
        <v>30</v>
      </c>
      <c r="D9" s="133" t="s">
        <v>30</v>
      </c>
      <c r="E9" s="133" t="s">
        <v>30</v>
      </c>
      <c r="F9" s="133" t="s">
        <v>30</v>
      </c>
      <c r="G9" s="133" t="s">
        <v>28</v>
      </c>
      <c r="H9" s="133" t="s">
        <v>28</v>
      </c>
      <c r="I9" s="148"/>
      <c r="J9" s="148"/>
      <c r="K9" s="148"/>
      <c r="L9" s="148"/>
      <c r="M9" s="166"/>
      <c r="N9" s="166"/>
      <c r="O9" s="166"/>
    </row>
    <row r="10" spans="1:15" x14ac:dyDescent="0.2">
      <c r="A10" s="199"/>
      <c r="B10" s="204" t="s">
        <v>257</v>
      </c>
      <c r="C10" s="198">
        <f>+C11+C13</f>
        <v>1542042.15</v>
      </c>
      <c r="D10" s="198">
        <f>+D11+D13</f>
        <v>1647442</v>
      </c>
      <c r="E10" s="198">
        <f>+E11+E13</f>
        <v>1603618.91</v>
      </c>
      <c r="F10" s="198">
        <f>+F11+F13</f>
        <v>1604655.1</v>
      </c>
      <c r="G10" s="189">
        <f>+F10/C10*100</f>
        <v>104.06039160473016</v>
      </c>
      <c r="H10" s="189">
        <f>+F10/E10*100</f>
        <v>100.06461572593955</v>
      </c>
      <c r="I10" s="114"/>
      <c r="J10" s="114"/>
      <c r="K10" s="114"/>
      <c r="L10" s="114"/>
      <c r="M10" s="115"/>
      <c r="N10" s="115"/>
      <c r="O10" s="115"/>
    </row>
    <row r="11" spans="1:15" x14ac:dyDescent="0.2">
      <c r="A11" s="184" t="s">
        <v>493</v>
      </c>
      <c r="B11" s="185" t="s">
        <v>494</v>
      </c>
      <c r="C11" s="186">
        <f>+C12</f>
        <v>0</v>
      </c>
      <c r="D11" s="187">
        <f t="shared" ref="D11:F11" si="0">+D12</f>
        <v>0</v>
      </c>
      <c r="E11" s="187">
        <f t="shared" si="0"/>
        <v>0</v>
      </c>
      <c r="F11" s="186">
        <f t="shared" si="0"/>
        <v>0</v>
      </c>
      <c r="G11" s="186">
        <f>IFERROR(+F11/C11*100,0)</f>
        <v>0</v>
      </c>
      <c r="H11" s="186">
        <f>IFERROR(+F11/E11*100,0)</f>
        <v>0</v>
      </c>
      <c r="I11" s="117"/>
      <c r="J11" s="117"/>
      <c r="K11" s="117"/>
      <c r="L11" s="117"/>
      <c r="M11" s="116"/>
      <c r="N11" s="116"/>
      <c r="O11" s="116"/>
    </row>
    <row r="12" spans="1:15" x14ac:dyDescent="0.2">
      <c r="A12" s="122" t="s">
        <v>495</v>
      </c>
      <c r="B12" s="123" t="s">
        <v>496</v>
      </c>
      <c r="C12" s="118"/>
      <c r="D12" s="119"/>
      <c r="E12" s="119"/>
      <c r="F12" s="118"/>
      <c r="G12" s="175">
        <f>IFERROR(+F12/C12*100,0)</f>
        <v>0</v>
      </c>
      <c r="H12" s="175">
        <f>IFERROR(+F12/E12*100,0)</f>
        <v>0</v>
      </c>
      <c r="I12" s="120"/>
      <c r="J12" s="120"/>
      <c r="K12" s="120"/>
      <c r="L12" s="120"/>
      <c r="M12" s="121"/>
      <c r="N12" s="121"/>
      <c r="O12" s="121"/>
    </row>
    <row r="13" spans="1:15" x14ac:dyDescent="0.2">
      <c r="A13" s="184" t="s">
        <v>497</v>
      </c>
      <c r="B13" s="185" t="s">
        <v>498</v>
      </c>
      <c r="C13" s="186">
        <f>+C14</f>
        <v>1542042.15</v>
      </c>
      <c r="D13" s="187">
        <f t="shared" ref="D13" si="1">+D14</f>
        <v>1647442</v>
      </c>
      <c r="E13" s="187">
        <f t="shared" ref="E13" si="2">+E14</f>
        <v>1603618.91</v>
      </c>
      <c r="F13" s="186">
        <f t="shared" ref="F13" si="3">+F14</f>
        <v>1604655.1</v>
      </c>
      <c r="G13" s="186">
        <f t="shared" ref="G13:G14" si="4">+F13/C13*100</f>
        <v>104.06039160473016</v>
      </c>
      <c r="H13" s="186">
        <f t="shared" ref="H13:H14" si="5">+F13/E13*100</f>
        <v>100.06461572593955</v>
      </c>
      <c r="I13" s="117"/>
      <c r="J13" s="117"/>
      <c r="K13" s="117"/>
      <c r="L13" s="117"/>
      <c r="M13" s="116"/>
      <c r="N13" s="116"/>
      <c r="O13" s="116"/>
    </row>
    <row r="14" spans="1:15" x14ac:dyDescent="0.2">
      <c r="A14" s="122" t="s">
        <v>499</v>
      </c>
      <c r="B14" s="157" t="s">
        <v>500</v>
      </c>
      <c r="C14" s="118">
        <v>1542042.15</v>
      </c>
      <c r="D14" s="119">
        <v>1647442</v>
      </c>
      <c r="E14" s="119">
        <v>1603618.91</v>
      </c>
      <c r="F14" s="118">
        <v>1604655.1</v>
      </c>
      <c r="G14" s="175">
        <f t="shared" si="4"/>
        <v>104.06039160473016</v>
      </c>
      <c r="H14" s="175">
        <f t="shared" si="5"/>
        <v>100.06461572593955</v>
      </c>
      <c r="I14" s="121"/>
      <c r="J14" s="121"/>
      <c r="K14" s="121"/>
      <c r="L14" s="121"/>
      <c r="M14" s="121"/>
      <c r="N14" s="121"/>
      <c r="O14" s="121"/>
    </row>
    <row r="15" spans="1:15" x14ac:dyDescent="0.2">
      <c r="A15" s="100"/>
      <c r="B15" s="104"/>
      <c r="C15" s="105"/>
      <c r="D15" s="106"/>
      <c r="E15" s="106"/>
      <c r="F15" s="105"/>
      <c r="G15" s="105"/>
      <c r="H15" s="105"/>
      <c r="I15" s="101"/>
      <c r="J15" s="101"/>
      <c r="K15" s="101"/>
      <c r="L15" s="101"/>
      <c r="M15" s="101"/>
      <c r="N15" s="101"/>
      <c r="O15" s="101"/>
    </row>
    <row r="16" spans="1:15" x14ac:dyDescent="0.2">
      <c r="A16" s="110"/>
      <c r="B16" s="111"/>
      <c r="C16" s="107"/>
      <c r="D16" s="108"/>
      <c r="E16" s="108"/>
      <c r="F16" s="107"/>
      <c r="G16" s="107"/>
      <c r="H16" s="107"/>
      <c r="I16" s="109"/>
      <c r="J16" s="109"/>
      <c r="K16" s="109"/>
      <c r="L16" s="109"/>
      <c r="M16" s="109"/>
      <c r="N16" s="109"/>
      <c r="O16" s="109"/>
    </row>
    <row r="17" spans="1:15" x14ac:dyDescent="0.2">
      <c r="A17" s="110"/>
      <c r="B17" s="111"/>
      <c r="C17" s="107"/>
      <c r="D17" s="108"/>
      <c r="E17" s="108"/>
      <c r="F17" s="107"/>
      <c r="G17" s="107"/>
      <c r="H17" s="107"/>
      <c r="I17" s="109"/>
      <c r="J17" s="109"/>
      <c r="K17" s="109"/>
      <c r="L17" s="109"/>
      <c r="M17" s="109"/>
      <c r="N17" s="109"/>
      <c r="O17" s="109"/>
    </row>
    <row r="18" spans="1:15" x14ac:dyDescent="0.2">
      <c r="A18" s="110"/>
      <c r="B18" s="111"/>
      <c r="C18" s="107"/>
      <c r="D18" s="108"/>
      <c r="E18" s="108"/>
      <c r="F18" s="107"/>
      <c r="G18" s="107"/>
      <c r="H18" s="107"/>
      <c r="I18" s="109"/>
      <c r="J18" s="109"/>
      <c r="K18" s="109"/>
      <c r="L18" s="109"/>
      <c r="M18" s="109"/>
      <c r="N18" s="109"/>
      <c r="O18" s="109"/>
    </row>
    <row r="19" spans="1:15" x14ac:dyDescent="0.2">
      <c r="A19" s="110"/>
      <c r="B19" s="111"/>
      <c r="C19" s="107"/>
      <c r="D19" s="108"/>
      <c r="E19" s="108"/>
      <c r="F19" s="107"/>
      <c r="G19" s="107"/>
      <c r="H19" s="107"/>
      <c r="I19" s="109"/>
      <c r="J19" s="109"/>
      <c r="K19" s="109"/>
      <c r="L19" s="109"/>
      <c r="M19" s="109"/>
      <c r="N19" s="109"/>
      <c r="O19" s="109"/>
    </row>
    <row r="20" spans="1:15" x14ac:dyDescent="0.2">
      <c r="A20" s="110"/>
      <c r="B20" s="111"/>
      <c r="C20" s="107"/>
      <c r="D20" s="108"/>
      <c r="E20" s="108"/>
      <c r="F20" s="107"/>
      <c r="G20" s="107"/>
      <c r="H20" s="107"/>
      <c r="I20" s="109"/>
      <c r="J20" s="109"/>
      <c r="K20" s="109"/>
      <c r="L20" s="109"/>
      <c r="M20" s="109"/>
      <c r="N20" s="109"/>
      <c r="O20" s="109"/>
    </row>
    <row r="21" spans="1:15" x14ac:dyDescent="0.2">
      <c r="A21" s="100"/>
      <c r="B21" s="104"/>
      <c r="C21" s="105"/>
      <c r="D21" s="106"/>
      <c r="E21" s="106"/>
      <c r="F21" s="105"/>
      <c r="G21" s="105"/>
      <c r="H21" s="105"/>
      <c r="I21" s="101"/>
      <c r="J21" s="101"/>
      <c r="K21" s="101"/>
      <c r="L21" s="101"/>
      <c r="M21" s="101"/>
      <c r="N21" s="101"/>
      <c r="O21" s="101"/>
    </row>
    <row r="22" spans="1:15" x14ac:dyDescent="0.2">
      <c r="A22" s="110"/>
      <c r="B22" s="111"/>
      <c r="C22" s="107"/>
      <c r="D22" s="108"/>
      <c r="E22" s="108"/>
      <c r="F22" s="107"/>
      <c r="G22" s="107"/>
      <c r="H22" s="107"/>
      <c r="I22" s="109"/>
      <c r="J22" s="109"/>
      <c r="K22" s="109"/>
      <c r="L22" s="109"/>
      <c r="M22" s="109"/>
      <c r="N22" s="109"/>
      <c r="O22" s="109"/>
    </row>
    <row r="23" spans="1:15" x14ac:dyDescent="0.2">
      <c r="A23" s="100"/>
      <c r="B23" s="104"/>
      <c r="C23" s="105"/>
      <c r="D23" s="106"/>
      <c r="E23" s="106"/>
      <c r="F23" s="105"/>
      <c r="G23" s="105"/>
      <c r="H23" s="105"/>
      <c r="I23" s="101"/>
      <c r="J23" s="101"/>
      <c r="K23" s="101"/>
      <c r="L23" s="101"/>
      <c r="M23" s="101"/>
      <c r="N23" s="101"/>
      <c r="O23" s="101"/>
    </row>
    <row r="24" spans="1:15" x14ac:dyDescent="0.2">
      <c r="A24" s="110"/>
      <c r="B24" s="111"/>
      <c r="C24" s="107"/>
      <c r="D24" s="108"/>
      <c r="E24" s="108"/>
      <c r="F24" s="107"/>
      <c r="G24" s="107"/>
      <c r="H24" s="107"/>
      <c r="I24" s="109"/>
      <c r="J24" s="109"/>
      <c r="K24" s="109"/>
      <c r="L24" s="109"/>
      <c r="M24" s="109"/>
      <c r="N24" s="109"/>
      <c r="O24" s="109"/>
    </row>
    <row r="25" spans="1:15" x14ac:dyDescent="0.2">
      <c r="A25" s="86"/>
      <c r="B25" s="86"/>
      <c r="C25" s="90"/>
      <c r="D25" s="91"/>
      <c r="E25" s="91"/>
      <c r="F25" s="90"/>
      <c r="G25" s="90"/>
      <c r="H25" s="90"/>
      <c r="I25" s="82"/>
      <c r="J25" s="82"/>
      <c r="K25" s="82"/>
      <c r="L25" s="82"/>
      <c r="M25" s="82"/>
      <c r="N25" s="82"/>
      <c r="O25" s="82"/>
    </row>
    <row r="26" spans="1:15" x14ac:dyDescent="0.2">
      <c r="A26" s="100"/>
      <c r="B26" s="104"/>
      <c r="C26" s="105"/>
      <c r="D26" s="106"/>
      <c r="E26" s="106"/>
      <c r="F26" s="105"/>
      <c r="G26" s="105"/>
      <c r="H26" s="105"/>
      <c r="I26" s="101"/>
      <c r="J26" s="101"/>
      <c r="K26" s="101"/>
      <c r="L26" s="101"/>
      <c r="M26" s="101"/>
      <c r="N26" s="101"/>
      <c r="O26" s="101"/>
    </row>
    <row r="27" spans="1:15" x14ac:dyDescent="0.2">
      <c r="A27" s="110"/>
      <c r="B27" s="111"/>
      <c r="C27" s="107"/>
      <c r="D27" s="108"/>
      <c r="E27" s="108"/>
      <c r="F27" s="107"/>
      <c r="G27" s="107"/>
      <c r="H27" s="107"/>
      <c r="I27" s="109"/>
      <c r="J27" s="109"/>
      <c r="K27" s="109"/>
      <c r="L27" s="109"/>
      <c r="M27" s="109"/>
      <c r="N27" s="109"/>
      <c r="O27" s="109"/>
    </row>
    <row r="28" spans="1:15" x14ac:dyDescent="0.2">
      <c r="A28" s="110"/>
      <c r="B28" s="111"/>
      <c r="C28" s="107"/>
      <c r="D28" s="108"/>
      <c r="E28" s="108"/>
      <c r="F28" s="107"/>
      <c r="G28" s="107"/>
      <c r="H28" s="107"/>
      <c r="I28" s="109"/>
      <c r="J28" s="109"/>
      <c r="K28" s="109"/>
      <c r="L28" s="109"/>
      <c r="M28" s="109"/>
      <c r="N28" s="109"/>
      <c r="O28" s="109"/>
    </row>
    <row r="29" spans="1:15" x14ac:dyDescent="0.2">
      <c r="A29" s="100"/>
      <c r="B29" s="104"/>
      <c r="C29" s="105"/>
      <c r="D29" s="106"/>
      <c r="E29" s="106"/>
      <c r="F29" s="105"/>
      <c r="G29" s="105"/>
      <c r="H29" s="105"/>
      <c r="I29" s="101"/>
      <c r="J29" s="101"/>
      <c r="K29" s="101"/>
      <c r="L29" s="101"/>
      <c r="M29" s="101"/>
      <c r="N29" s="101"/>
      <c r="O29" s="101"/>
    </row>
    <row r="30" spans="1:15" x14ac:dyDescent="0.2">
      <c r="A30" s="110"/>
      <c r="B30" s="111"/>
      <c r="C30" s="107"/>
      <c r="D30" s="108"/>
      <c r="E30" s="108"/>
      <c r="F30" s="107"/>
      <c r="G30" s="107"/>
      <c r="H30" s="107"/>
      <c r="I30" s="109"/>
      <c r="J30" s="109"/>
      <c r="K30" s="109"/>
      <c r="L30" s="109"/>
      <c r="M30" s="109"/>
      <c r="N30" s="109"/>
      <c r="O30" s="109"/>
    </row>
    <row r="31" spans="1:15" x14ac:dyDescent="0.2">
      <c r="A31" s="100"/>
      <c r="B31" s="104"/>
      <c r="C31" s="105"/>
      <c r="D31" s="106"/>
      <c r="E31" s="106"/>
      <c r="F31" s="105"/>
      <c r="G31" s="105"/>
      <c r="H31" s="105"/>
      <c r="I31" s="101"/>
      <c r="J31" s="101"/>
      <c r="K31" s="101"/>
      <c r="L31" s="101"/>
      <c r="M31" s="101"/>
      <c r="N31" s="101"/>
      <c r="O31" s="101"/>
    </row>
    <row r="32" spans="1:15" x14ac:dyDescent="0.2">
      <c r="A32" s="110"/>
      <c r="B32" s="111"/>
      <c r="C32" s="107"/>
      <c r="D32" s="108"/>
      <c r="E32" s="108"/>
      <c r="F32" s="107"/>
      <c r="G32" s="107"/>
      <c r="H32" s="107"/>
      <c r="I32" s="109"/>
      <c r="J32" s="109"/>
      <c r="K32" s="109"/>
      <c r="L32" s="109"/>
      <c r="M32" s="109"/>
      <c r="N32" s="109"/>
      <c r="O32" s="109"/>
    </row>
    <row r="33" spans="1:15" x14ac:dyDescent="0.2">
      <c r="A33" s="100"/>
      <c r="B33" s="104"/>
      <c r="C33" s="105"/>
      <c r="D33" s="106"/>
      <c r="E33" s="106"/>
      <c r="F33" s="105"/>
      <c r="G33" s="105"/>
      <c r="H33" s="105"/>
      <c r="I33" s="101"/>
      <c r="J33" s="101"/>
      <c r="K33" s="101"/>
      <c r="L33" s="101"/>
      <c r="M33" s="101"/>
      <c r="N33" s="101"/>
      <c r="O33" s="101"/>
    </row>
    <row r="34" spans="1:15" x14ac:dyDescent="0.2">
      <c r="A34" s="110"/>
      <c r="B34" s="111"/>
      <c r="C34" s="107"/>
      <c r="D34" s="108"/>
      <c r="E34" s="108"/>
      <c r="F34" s="107"/>
      <c r="G34" s="107"/>
      <c r="H34" s="107"/>
      <c r="I34" s="109"/>
      <c r="J34" s="109"/>
      <c r="K34" s="109"/>
      <c r="L34" s="109"/>
      <c r="M34" s="109"/>
      <c r="N34" s="109"/>
      <c r="O34" s="109"/>
    </row>
    <row r="35" spans="1:15" x14ac:dyDescent="0.2">
      <c r="A35" s="110"/>
      <c r="B35" s="111"/>
      <c r="C35" s="107"/>
      <c r="D35" s="108"/>
      <c r="E35" s="108"/>
      <c r="F35" s="107"/>
      <c r="G35" s="107"/>
      <c r="H35" s="107"/>
      <c r="I35" s="109"/>
      <c r="J35" s="109"/>
      <c r="K35" s="109"/>
      <c r="L35" s="109"/>
      <c r="M35" s="109"/>
      <c r="N35" s="109"/>
      <c r="O35" s="109"/>
    </row>
    <row r="36" spans="1:15" x14ac:dyDescent="0.2">
      <c r="A36" s="110"/>
      <c r="B36" s="111"/>
      <c r="C36" s="107"/>
      <c r="D36" s="108"/>
      <c r="E36" s="108"/>
      <c r="F36" s="107"/>
      <c r="G36" s="107"/>
      <c r="H36" s="107"/>
      <c r="I36" s="109"/>
      <c r="J36" s="109"/>
      <c r="K36" s="109"/>
      <c r="L36" s="109"/>
      <c r="M36" s="109"/>
      <c r="N36" s="109"/>
      <c r="O36" s="109"/>
    </row>
    <row r="37" spans="1:15" x14ac:dyDescent="0.2">
      <c r="A37" s="110"/>
      <c r="B37" s="111"/>
      <c r="C37" s="107"/>
      <c r="D37" s="108"/>
      <c r="E37" s="108"/>
      <c r="F37" s="107"/>
      <c r="G37" s="107"/>
      <c r="H37" s="107"/>
      <c r="I37" s="109"/>
      <c r="J37" s="109"/>
      <c r="K37" s="109"/>
      <c r="L37" s="109"/>
      <c r="M37" s="109"/>
      <c r="N37" s="109"/>
      <c r="O37" s="109"/>
    </row>
    <row r="38" spans="1:15" x14ac:dyDescent="0.2">
      <c r="A38" s="110"/>
      <c r="B38" s="111"/>
      <c r="C38" s="107"/>
      <c r="D38" s="108"/>
      <c r="E38" s="108"/>
      <c r="F38" s="107"/>
      <c r="G38" s="107"/>
      <c r="H38" s="107"/>
      <c r="I38" s="109"/>
      <c r="J38" s="109"/>
      <c r="K38" s="109"/>
      <c r="L38" s="109"/>
      <c r="M38" s="109"/>
      <c r="N38" s="109"/>
      <c r="O38" s="109"/>
    </row>
    <row r="39" spans="1:15" x14ac:dyDescent="0.2">
      <c r="A39" s="100"/>
      <c r="B39" s="104"/>
      <c r="C39" s="105"/>
      <c r="D39" s="106"/>
      <c r="E39" s="106"/>
      <c r="F39" s="105"/>
      <c r="G39" s="105"/>
      <c r="H39" s="105"/>
      <c r="I39" s="101"/>
      <c r="J39" s="101"/>
      <c r="K39" s="101"/>
      <c r="L39" s="101"/>
      <c r="M39" s="101"/>
      <c r="N39" s="101"/>
      <c r="O39" s="101"/>
    </row>
    <row r="40" spans="1:15" x14ac:dyDescent="0.2">
      <c r="A40" s="110"/>
      <c r="B40" s="111"/>
      <c r="C40" s="107"/>
      <c r="D40" s="108"/>
      <c r="E40" s="108"/>
      <c r="F40" s="107"/>
      <c r="G40" s="107"/>
      <c r="H40" s="107"/>
      <c r="I40" s="109"/>
      <c r="J40" s="109"/>
      <c r="K40" s="109"/>
      <c r="L40" s="109"/>
      <c r="M40" s="109"/>
      <c r="N40" s="109"/>
      <c r="O40" s="109"/>
    </row>
    <row r="41" spans="1:15" x14ac:dyDescent="0.2">
      <c r="A41" s="100"/>
      <c r="B41" s="104"/>
      <c r="C41" s="105"/>
      <c r="D41" s="106"/>
      <c r="E41" s="106"/>
      <c r="F41" s="105"/>
      <c r="G41" s="105"/>
      <c r="H41" s="105"/>
      <c r="I41" s="101"/>
      <c r="J41" s="101"/>
      <c r="K41" s="101"/>
      <c r="L41" s="101"/>
      <c r="M41" s="101"/>
      <c r="N41" s="101"/>
      <c r="O41" s="101"/>
    </row>
    <row r="42" spans="1:15" x14ac:dyDescent="0.2">
      <c r="A42" s="110"/>
      <c r="B42" s="111"/>
      <c r="C42" s="107"/>
      <c r="D42" s="108"/>
      <c r="E42" s="108"/>
      <c r="F42" s="107"/>
      <c r="G42" s="107"/>
      <c r="H42" s="107"/>
      <c r="I42" s="109"/>
      <c r="J42" s="109"/>
      <c r="K42" s="109"/>
      <c r="L42" s="109"/>
      <c r="M42" s="109"/>
      <c r="N42" s="109"/>
      <c r="O42" s="109"/>
    </row>
    <row r="43" spans="1:15" x14ac:dyDescent="0.2">
      <c r="A43" s="100"/>
      <c r="B43" s="104"/>
      <c r="C43" s="105"/>
      <c r="D43" s="105"/>
      <c r="E43" s="106"/>
      <c r="F43" s="105"/>
      <c r="G43" s="105"/>
      <c r="H43" s="105"/>
      <c r="I43" s="101"/>
      <c r="J43" s="101"/>
      <c r="K43" s="101"/>
      <c r="L43" s="101"/>
      <c r="M43" s="101"/>
      <c r="N43" s="101"/>
      <c r="O43" s="101"/>
    </row>
    <row r="44" spans="1:15" x14ac:dyDescent="0.2">
      <c r="A44" s="110"/>
      <c r="B44" s="111"/>
      <c r="C44" s="107"/>
      <c r="D44" s="107"/>
      <c r="E44" s="108"/>
      <c r="F44" s="107"/>
      <c r="G44" s="107"/>
      <c r="H44" s="107"/>
      <c r="I44" s="109"/>
      <c r="J44" s="109"/>
      <c r="K44" s="109"/>
      <c r="L44" s="109"/>
      <c r="M44" s="109"/>
      <c r="N44" s="109"/>
      <c r="O44" s="109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R20" sqref="R20"/>
    </sheetView>
  </sheetViews>
  <sheetFormatPr defaultRowHeight="12.75" x14ac:dyDescent="0.2"/>
  <cols>
    <col min="1" max="1" width="16.7109375" style="33" customWidth="1"/>
    <col min="2" max="2" width="50.7109375" style="36" customWidth="1"/>
    <col min="3" max="3" width="20.140625" style="37" customWidth="1"/>
    <col min="4" max="5" width="17.7109375" style="38" bestFit="1" customWidth="1"/>
    <col min="6" max="6" width="16.5703125" style="37" bestFit="1" customWidth="1"/>
    <col min="7" max="8" width="9.85546875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8.42578125" style="33" customWidth="1"/>
    <col min="258" max="258" width="50.7109375" style="33" customWidth="1"/>
    <col min="259" max="259" width="20.140625" style="33" customWidth="1"/>
    <col min="260" max="261" width="17.7109375" style="33" bestFit="1" customWidth="1"/>
    <col min="262" max="262" width="16.5703125" style="33" bestFit="1" customWidth="1"/>
    <col min="263" max="263" width="15.7109375" style="33" bestFit="1" customWidth="1"/>
    <col min="264" max="264" width="18.4257812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8.42578125" style="33" customWidth="1"/>
    <col min="514" max="514" width="50.7109375" style="33" customWidth="1"/>
    <col min="515" max="515" width="20.140625" style="33" customWidth="1"/>
    <col min="516" max="517" width="17.7109375" style="33" bestFit="1" customWidth="1"/>
    <col min="518" max="518" width="16.5703125" style="33" bestFit="1" customWidth="1"/>
    <col min="519" max="519" width="15.7109375" style="33" bestFit="1" customWidth="1"/>
    <col min="520" max="520" width="18.4257812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8.42578125" style="33" customWidth="1"/>
    <col min="770" max="770" width="50.7109375" style="33" customWidth="1"/>
    <col min="771" max="771" width="20.140625" style="33" customWidth="1"/>
    <col min="772" max="773" width="17.7109375" style="33" bestFit="1" customWidth="1"/>
    <col min="774" max="774" width="16.5703125" style="33" bestFit="1" customWidth="1"/>
    <col min="775" max="775" width="15.7109375" style="33" bestFit="1" customWidth="1"/>
    <col min="776" max="776" width="18.4257812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8.42578125" style="33" customWidth="1"/>
    <col min="1026" max="1026" width="50.7109375" style="33" customWidth="1"/>
    <col min="1027" max="1027" width="20.140625" style="33" customWidth="1"/>
    <col min="1028" max="1029" width="17.7109375" style="33" bestFit="1" customWidth="1"/>
    <col min="1030" max="1030" width="16.5703125" style="33" bestFit="1" customWidth="1"/>
    <col min="1031" max="1031" width="15.7109375" style="33" bestFit="1" customWidth="1"/>
    <col min="1032" max="1032" width="18.4257812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8.42578125" style="33" customWidth="1"/>
    <col min="1282" max="1282" width="50.7109375" style="33" customWidth="1"/>
    <col min="1283" max="1283" width="20.140625" style="33" customWidth="1"/>
    <col min="1284" max="1285" width="17.7109375" style="33" bestFit="1" customWidth="1"/>
    <col min="1286" max="1286" width="16.5703125" style="33" bestFit="1" customWidth="1"/>
    <col min="1287" max="1287" width="15.7109375" style="33" bestFit="1" customWidth="1"/>
    <col min="1288" max="1288" width="18.4257812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8.42578125" style="33" customWidth="1"/>
    <col min="1538" max="1538" width="50.7109375" style="33" customWidth="1"/>
    <col min="1539" max="1539" width="20.140625" style="33" customWidth="1"/>
    <col min="1540" max="1541" width="17.7109375" style="33" bestFit="1" customWidth="1"/>
    <col min="1542" max="1542" width="16.5703125" style="33" bestFit="1" customWidth="1"/>
    <col min="1543" max="1543" width="15.7109375" style="33" bestFit="1" customWidth="1"/>
    <col min="1544" max="1544" width="18.4257812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8.42578125" style="33" customWidth="1"/>
    <col min="1794" max="1794" width="50.7109375" style="33" customWidth="1"/>
    <col min="1795" max="1795" width="20.140625" style="33" customWidth="1"/>
    <col min="1796" max="1797" width="17.7109375" style="33" bestFit="1" customWidth="1"/>
    <col min="1798" max="1798" width="16.5703125" style="33" bestFit="1" customWidth="1"/>
    <col min="1799" max="1799" width="15.7109375" style="33" bestFit="1" customWidth="1"/>
    <col min="1800" max="1800" width="18.4257812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8.42578125" style="33" customWidth="1"/>
    <col min="2050" max="2050" width="50.7109375" style="33" customWidth="1"/>
    <col min="2051" max="2051" width="20.140625" style="33" customWidth="1"/>
    <col min="2052" max="2053" width="17.7109375" style="33" bestFit="1" customWidth="1"/>
    <col min="2054" max="2054" width="16.5703125" style="33" bestFit="1" customWidth="1"/>
    <col min="2055" max="2055" width="15.7109375" style="33" bestFit="1" customWidth="1"/>
    <col min="2056" max="2056" width="18.4257812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8.42578125" style="33" customWidth="1"/>
    <col min="2306" max="2306" width="50.7109375" style="33" customWidth="1"/>
    <col min="2307" max="2307" width="20.140625" style="33" customWidth="1"/>
    <col min="2308" max="2309" width="17.7109375" style="33" bestFit="1" customWidth="1"/>
    <col min="2310" max="2310" width="16.5703125" style="33" bestFit="1" customWidth="1"/>
    <col min="2311" max="2311" width="15.7109375" style="33" bestFit="1" customWidth="1"/>
    <col min="2312" max="2312" width="18.4257812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8.42578125" style="33" customWidth="1"/>
    <col min="2562" max="2562" width="50.7109375" style="33" customWidth="1"/>
    <col min="2563" max="2563" width="20.140625" style="33" customWidth="1"/>
    <col min="2564" max="2565" width="17.7109375" style="33" bestFit="1" customWidth="1"/>
    <col min="2566" max="2566" width="16.5703125" style="33" bestFit="1" customWidth="1"/>
    <col min="2567" max="2567" width="15.7109375" style="33" bestFit="1" customWidth="1"/>
    <col min="2568" max="2568" width="18.4257812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8.42578125" style="33" customWidth="1"/>
    <col min="2818" max="2818" width="50.7109375" style="33" customWidth="1"/>
    <col min="2819" max="2819" width="20.140625" style="33" customWidth="1"/>
    <col min="2820" max="2821" width="17.7109375" style="33" bestFit="1" customWidth="1"/>
    <col min="2822" max="2822" width="16.5703125" style="33" bestFit="1" customWidth="1"/>
    <col min="2823" max="2823" width="15.7109375" style="33" bestFit="1" customWidth="1"/>
    <col min="2824" max="2824" width="18.4257812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8.42578125" style="33" customWidth="1"/>
    <col min="3074" max="3074" width="50.7109375" style="33" customWidth="1"/>
    <col min="3075" max="3075" width="20.140625" style="33" customWidth="1"/>
    <col min="3076" max="3077" width="17.7109375" style="33" bestFit="1" customWidth="1"/>
    <col min="3078" max="3078" width="16.5703125" style="33" bestFit="1" customWidth="1"/>
    <col min="3079" max="3079" width="15.7109375" style="33" bestFit="1" customWidth="1"/>
    <col min="3080" max="3080" width="18.4257812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8.42578125" style="33" customWidth="1"/>
    <col min="3330" max="3330" width="50.7109375" style="33" customWidth="1"/>
    <col min="3331" max="3331" width="20.140625" style="33" customWidth="1"/>
    <col min="3332" max="3333" width="17.7109375" style="33" bestFit="1" customWidth="1"/>
    <col min="3334" max="3334" width="16.5703125" style="33" bestFit="1" customWidth="1"/>
    <col min="3335" max="3335" width="15.7109375" style="33" bestFit="1" customWidth="1"/>
    <col min="3336" max="3336" width="18.4257812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8.42578125" style="33" customWidth="1"/>
    <col min="3586" max="3586" width="50.7109375" style="33" customWidth="1"/>
    <col min="3587" max="3587" width="20.140625" style="33" customWidth="1"/>
    <col min="3588" max="3589" width="17.7109375" style="33" bestFit="1" customWidth="1"/>
    <col min="3590" max="3590" width="16.5703125" style="33" bestFit="1" customWidth="1"/>
    <col min="3591" max="3591" width="15.7109375" style="33" bestFit="1" customWidth="1"/>
    <col min="3592" max="3592" width="18.4257812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8.42578125" style="33" customWidth="1"/>
    <col min="3842" max="3842" width="50.7109375" style="33" customWidth="1"/>
    <col min="3843" max="3843" width="20.140625" style="33" customWidth="1"/>
    <col min="3844" max="3845" width="17.7109375" style="33" bestFit="1" customWidth="1"/>
    <col min="3846" max="3846" width="16.5703125" style="33" bestFit="1" customWidth="1"/>
    <col min="3847" max="3847" width="15.7109375" style="33" bestFit="1" customWidth="1"/>
    <col min="3848" max="3848" width="18.4257812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8.42578125" style="33" customWidth="1"/>
    <col min="4098" max="4098" width="50.7109375" style="33" customWidth="1"/>
    <col min="4099" max="4099" width="20.140625" style="33" customWidth="1"/>
    <col min="4100" max="4101" width="17.7109375" style="33" bestFit="1" customWidth="1"/>
    <col min="4102" max="4102" width="16.5703125" style="33" bestFit="1" customWidth="1"/>
    <col min="4103" max="4103" width="15.7109375" style="33" bestFit="1" customWidth="1"/>
    <col min="4104" max="4104" width="18.4257812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8.42578125" style="33" customWidth="1"/>
    <col min="4354" max="4354" width="50.7109375" style="33" customWidth="1"/>
    <col min="4355" max="4355" width="20.140625" style="33" customWidth="1"/>
    <col min="4356" max="4357" width="17.7109375" style="33" bestFit="1" customWidth="1"/>
    <col min="4358" max="4358" width="16.5703125" style="33" bestFit="1" customWidth="1"/>
    <col min="4359" max="4359" width="15.7109375" style="33" bestFit="1" customWidth="1"/>
    <col min="4360" max="4360" width="18.4257812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8.42578125" style="33" customWidth="1"/>
    <col min="4610" max="4610" width="50.7109375" style="33" customWidth="1"/>
    <col min="4611" max="4611" width="20.140625" style="33" customWidth="1"/>
    <col min="4612" max="4613" width="17.7109375" style="33" bestFit="1" customWidth="1"/>
    <col min="4614" max="4614" width="16.5703125" style="33" bestFit="1" customWidth="1"/>
    <col min="4615" max="4615" width="15.7109375" style="33" bestFit="1" customWidth="1"/>
    <col min="4616" max="4616" width="18.4257812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8.42578125" style="33" customWidth="1"/>
    <col min="4866" max="4866" width="50.7109375" style="33" customWidth="1"/>
    <col min="4867" max="4867" width="20.140625" style="33" customWidth="1"/>
    <col min="4868" max="4869" width="17.7109375" style="33" bestFit="1" customWidth="1"/>
    <col min="4870" max="4870" width="16.5703125" style="33" bestFit="1" customWidth="1"/>
    <col min="4871" max="4871" width="15.7109375" style="33" bestFit="1" customWidth="1"/>
    <col min="4872" max="4872" width="18.4257812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8.42578125" style="33" customWidth="1"/>
    <col min="5122" max="5122" width="50.7109375" style="33" customWidth="1"/>
    <col min="5123" max="5123" width="20.140625" style="33" customWidth="1"/>
    <col min="5124" max="5125" width="17.7109375" style="33" bestFit="1" customWidth="1"/>
    <col min="5126" max="5126" width="16.5703125" style="33" bestFit="1" customWidth="1"/>
    <col min="5127" max="5127" width="15.7109375" style="33" bestFit="1" customWidth="1"/>
    <col min="5128" max="5128" width="18.4257812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8.42578125" style="33" customWidth="1"/>
    <col min="5378" max="5378" width="50.7109375" style="33" customWidth="1"/>
    <col min="5379" max="5379" width="20.140625" style="33" customWidth="1"/>
    <col min="5380" max="5381" width="17.7109375" style="33" bestFit="1" customWidth="1"/>
    <col min="5382" max="5382" width="16.5703125" style="33" bestFit="1" customWidth="1"/>
    <col min="5383" max="5383" width="15.7109375" style="33" bestFit="1" customWidth="1"/>
    <col min="5384" max="5384" width="18.4257812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8.42578125" style="33" customWidth="1"/>
    <col min="5634" max="5634" width="50.7109375" style="33" customWidth="1"/>
    <col min="5635" max="5635" width="20.140625" style="33" customWidth="1"/>
    <col min="5636" max="5637" width="17.7109375" style="33" bestFit="1" customWidth="1"/>
    <col min="5638" max="5638" width="16.5703125" style="33" bestFit="1" customWidth="1"/>
    <col min="5639" max="5639" width="15.7109375" style="33" bestFit="1" customWidth="1"/>
    <col min="5640" max="5640" width="18.4257812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8.42578125" style="33" customWidth="1"/>
    <col min="5890" max="5890" width="50.7109375" style="33" customWidth="1"/>
    <col min="5891" max="5891" width="20.140625" style="33" customWidth="1"/>
    <col min="5892" max="5893" width="17.7109375" style="33" bestFit="1" customWidth="1"/>
    <col min="5894" max="5894" width="16.5703125" style="33" bestFit="1" customWidth="1"/>
    <col min="5895" max="5895" width="15.7109375" style="33" bestFit="1" customWidth="1"/>
    <col min="5896" max="5896" width="18.4257812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8.42578125" style="33" customWidth="1"/>
    <col min="6146" max="6146" width="50.7109375" style="33" customWidth="1"/>
    <col min="6147" max="6147" width="20.140625" style="33" customWidth="1"/>
    <col min="6148" max="6149" width="17.7109375" style="33" bestFit="1" customWidth="1"/>
    <col min="6150" max="6150" width="16.5703125" style="33" bestFit="1" customWidth="1"/>
    <col min="6151" max="6151" width="15.7109375" style="33" bestFit="1" customWidth="1"/>
    <col min="6152" max="6152" width="18.4257812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8.42578125" style="33" customWidth="1"/>
    <col min="6402" max="6402" width="50.7109375" style="33" customWidth="1"/>
    <col min="6403" max="6403" width="20.140625" style="33" customWidth="1"/>
    <col min="6404" max="6405" width="17.7109375" style="33" bestFit="1" customWidth="1"/>
    <col min="6406" max="6406" width="16.5703125" style="33" bestFit="1" customWidth="1"/>
    <col min="6407" max="6407" width="15.7109375" style="33" bestFit="1" customWidth="1"/>
    <col min="6408" max="6408" width="18.4257812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8.42578125" style="33" customWidth="1"/>
    <col min="6658" max="6658" width="50.7109375" style="33" customWidth="1"/>
    <col min="6659" max="6659" width="20.140625" style="33" customWidth="1"/>
    <col min="6660" max="6661" width="17.7109375" style="33" bestFit="1" customWidth="1"/>
    <col min="6662" max="6662" width="16.5703125" style="33" bestFit="1" customWidth="1"/>
    <col min="6663" max="6663" width="15.7109375" style="33" bestFit="1" customWidth="1"/>
    <col min="6664" max="6664" width="18.4257812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8.42578125" style="33" customWidth="1"/>
    <col min="6914" max="6914" width="50.7109375" style="33" customWidth="1"/>
    <col min="6915" max="6915" width="20.140625" style="33" customWidth="1"/>
    <col min="6916" max="6917" width="17.7109375" style="33" bestFit="1" customWidth="1"/>
    <col min="6918" max="6918" width="16.5703125" style="33" bestFit="1" customWidth="1"/>
    <col min="6919" max="6919" width="15.7109375" style="33" bestFit="1" customWidth="1"/>
    <col min="6920" max="6920" width="18.4257812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8.42578125" style="33" customWidth="1"/>
    <col min="7170" max="7170" width="50.7109375" style="33" customWidth="1"/>
    <col min="7171" max="7171" width="20.140625" style="33" customWidth="1"/>
    <col min="7172" max="7173" width="17.7109375" style="33" bestFit="1" customWidth="1"/>
    <col min="7174" max="7174" width="16.5703125" style="33" bestFit="1" customWidth="1"/>
    <col min="7175" max="7175" width="15.7109375" style="33" bestFit="1" customWidth="1"/>
    <col min="7176" max="7176" width="18.4257812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8.42578125" style="33" customWidth="1"/>
    <col min="7426" max="7426" width="50.7109375" style="33" customWidth="1"/>
    <col min="7427" max="7427" width="20.140625" style="33" customWidth="1"/>
    <col min="7428" max="7429" width="17.7109375" style="33" bestFit="1" customWidth="1"/>
    <col min="7430" max="7430" width="16.5703125" style="33" bestFit="1" customWidth="1"/>
    <col min="7431" max="7431" width="15.7109375" style="33" bestFit="1" customWidth="1"/>
    <col min="7432" max="7432" width="18.4257812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8.42578125" style="33" customWidth="1"/>
    <col min="7682" max="7682" width="50.7109375" style="33" customWidth="1"/>
    <col min="7683" max="7683" width="20.140625" style="33" customWidth="1"/>
    <col min="7684" max="7685" width="17.7109375" style="33" bestFit="1" customWidth="1"/>
    <col min="7686" max="7686" width="16.5703125" style="33" bestFit="1" customWidth="1"/>
    <col min="7687" max="7687" width="15.7109375" style="33" bestFit="1" customWidth="1"/>
    <col min="7688" max="7688" width="18.4257812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8.42578125" style="33" customWidth="1"/>
    <col min="7938" max="7938" width="50.7109375" style="33" customWidth="1"/>
    <col min="7939" max="7939" width="20.140625" style="33" customWidth="1"/>
    <col min="7940" max="7941" width="17.7109375" style="33" bestFit="1" customWidth="1"/>
    <col min="7942" max="7942" width="16.5703125" style="33" bestFit="1" customWidth="1"/>
    <col min="7943" max="7943" width="15.7109375" style="33" bestFit="1" customWidth="1"/>
    <col min="7944" max="7944" width="18.4257812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8.42578125" style="33" customWidth="1"/>
    <col min="8194" max="8194" width="50.7109375" style="33" customWidth="1"/>
    <col min="8195" max="8195" width="20.140625" style="33" customWidth="1"/>
    <col min="8196" max="8197" width="17.7109375" style="33" bestFit="1" customWidth="1"/>
    <col min="8198" max="8198" width="16.5703125" style="33" bestFit="1" customWidth="1"/>
    <col min="8199" max="8199" width="15.7109375" style="33" bestFit="1" customWidth="1"/>
    <col min="8200" max="8200" width="18.4257812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8.42578125" style="33" customWidth="1"/>
    <col min="8450" max="8450" width="50.7109375" style="33" customWidth="1"/>
    <col min="8451" max="8451" width="20.140625" style="33" customWidth="1"/>
    <col min="8452" max="8453" width="17.7109375" style="33" bestFit="1" customWidth="1"/>
    <col min="8454" max="8454" width="16.5703125" style="33" bestFit="1" customWidth="1"/>
    <col min="8455" max="8455" width="15.7109375" style="33" bestFit="1" customWidth="1"/>
    <col min="8456" max="8456" width="18.4257812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8.42578125" style="33" customWidth="1"/>
    <col min="8706" max="8706" width="50.7109375" style="33" customWidth="1"/>
    <col min="8707" max="8707" width="20.140625" style="33" customWidth="1"/>
    <col min="8708" max="8709" width="17.7109375" style="33" bestFit="1" customWidth="1"/>
    <col min="8710" max="8710" width="16.5703125" style="33" bestFit="1" customWidth="1"/>
    <col min="8711" max="8711" width="15.7109375" style="33" bestFit="1" customWidth="1"/>
    <col min="8712" max="8712" width="18.4257812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8.42578125" style="33" customWidth="1"/>
    <col min="8962" max="8962" width="50.7109375" style="33" customWidth="1"/>
    <col min="8963" max="8963" width="20.140625" style="33" customWidth="1"/>
    <col min="8964" max="8965" width="17.7109375" style="33" bestFit="1" customWidth="1"/>
    <col min="8966" max="8966" width="16.5703125" style="33" bestFit="1" customWidth="1"/>
    <col min="8967" max="8967" width="15.7109375" style="33" bestFit="1" customWidth="1"/>
    <col min="8968" max="8968" width="18.4257812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8.42578125" style="33" customWidth="1"/>
    <col min="9218" max="9218" width="50.7109375" style="33" customWidth="1"/>
    <col min="9219" max="9219" width="20.140625" style="33" customWidth="1"/>
    <col min="9220" max="9221" width="17.7109375" style="33" bestFit="1" customWidth="1"/>
    <col min="9222" max="9222" width="16.5703125" style="33" bestFit="1" customWidth="1"/>
    <col min="9223" max="9223" width="15.7109375" style="33" bestFit="1" customWidth="1"/>
    <col min="9224" max="9224" width="18.4257812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8.42578125" style="33" customWidth="1"/>
    <col min="9474" max="9474" width="50.7109375" style="33" customWidth="1"/>
    <col min="9475" max="9475" width="20.140625" style="33" customWidth="1"/>
    <col min="9476" max="9477" width="17.7109375" style="33" bestFit="1" customWidth="1"/>
    <col min="9478" max="9478" width="16.5703125" style="33" bestFit="1" customWidth="1"/>
    <col min="9479" max="9479" width="15.7109375" style="33" bestFit="1" customWidth="1"/>
    <col min="9480" max="9480" width="18.4257812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8.42578125" style="33" customWidth="1"/>
    <col min="9730" max="9730" width="50.7109375" style="33" customWidth="1"/>
    <col min="9731" max="9731" width="20.140625" style="33" customWidth="1"/>
    <col min="9732" max="9733" width="17.7109375" style="33" bestFit="1" customWidth="1"/>
    <col min="9734" max="9734" width="16.5703125" style="33" bestFit="1" customWidth="1"/>
    <col min="9735" max="9735" width="15.7109375" style="33" bestFit="1" customWidth="1"/>
    <col min="9736" max="9736" width="18.4257812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8.42578125" style="33" customWidth="1"/>
    <col min="9986" max="9986" width="50.7109375" style="33" customWidth="1"/>
    <col min="9987" max="9987" width="20.140625" style="33" customWidth="1"/>
    <col min="9988" max="9989" width="17.7109375" style="33" bestFit="1" customWidth="1"/>
    <col min="9990" max="9990" width="16.5703125" style="33" bestFit="1" customWidth="1"/>
    <col min="9991" max="9991" width="15.7109375" style="33" bestFit="1" customWidth="1"/>
    <col min="9992" max="9992" width="18.4257812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8.42578125" style="33" customWidth="1"/>
    <col min="10242" max="10242" width="50.7109375" style="33" customWidth="1"/>
    <col min="10243" max="10243" width="20.140625" style="33" customWidth="1"/>
    <col min="10244" max="10245" width="17.7109375" style="33" bestFit="1" customWidth="1"/>
    <col min="10246" max="10246" width="16.5703125" style="33" bestFit="1" customWidth="1"/>
    <col min="10247" max="10247" width="15.7109375" style="33" bestFit="1" customWidth="1"/>
    <col min="10248" max="10248" width="18.4257812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8.42578125" style="33" customWidth="1"/>
    <col min="10498" max="10498" width="50.7109375" style="33" customWidth="1"/>
    <col min="10499" max="10499" width="20.140625" style="33" customWidth="1"/>
    <col min="10500" max="10501" width="17.7109375" style="33" bestFit="1" customWidth="1"/>
    <col min="10502" max="10502" width="16.5703125" style="33" bestFit="1" customWidth="1"/>
    <col min="10503" max="10503" width="15.7109375" style="33" bestFit="1" customWidth="1"/>
    <col min="10504" max="10504" width="18.4257812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8.42578125" style="33" customWidth="1"/>
    <col min="10754" max="10754" width="50.7109375" style="33" customWidth="1"/>
    <col min="10755" max="10755" width="20.140625" style="33" customWidth="1"/>
    <col min="10756" max="10757" width="17.7109375" style="33" bestFit="1" customWidth="1"/>
    <col min="10758" max="10758" width="16.5703125" style="33" bestFit="1" customWidth="1"/>
    <col min="10759" max="10759" width="15.7109375" style="33" bestFit="1" customWidth="1"/>
    <col min="10760" max="10760" width="18.4257812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8.42578125" style="33" customWidth="1"/>
    <col min="11010" max="11010" width="50.7109375" style="33" customWidth="1"/>
    <col min="11011" max="11011" width="20.140625" style="33" customWidth="1"/>
    <col min="11012" max="11013" width="17.7109375" style="33" bestFit="1" customWidth="1"/>
    <col min="11014" max="11014" width="16.5703125" style="33" bestFit="1" customWidth="1"/>
    <col min="11015" max="11015" width="15.7109375" style="33" bestFit="1" customWidth="1"/>
    <col min="11016" max="11016" width="18.4257812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8.42578125" style="33" customWidth="1"/>
    <col min="11266" max="11266" width="50.7109375" style="33" customWidth="1"/>
    <col min="11267" max="11267" width="20.140625" style="33" customWidth="1"/>
    <col min="11268" max="11269" width="17.7109375" style="33" bestFit="1" customWidth="1"/>
    <col min="11270" max="11270" width="16.5703125" style="33" bestFit="1" customWidth="1"/>
    <col min="11271" max="11271" width="15.7109375" style="33" bestFit="1" customWidth="1"/>
    <col min="11272" max="11272" width="18.4257812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8.42578125" style="33" customWidth="1"/>
    <col min="11522" max="11522" width="50.7109375" style="33" customWidth="1"/>
    <col min="11523" max="11523" width="20.140625" style="33" customWidth="1"/>
    <col min="11524" max="11525" width="17.7109375" style="33" bestFit="1" customWidth="1"/>
    <col min="11526" max="11526" width="16.5703125" style="33" bestFit="1" customWidth="1"/>
    <col min="11527" max="11527" width="15.7109375" style="33" bestFit="1" customWidth="1"/>
    <col min="11528" max="11528" width="18.4257812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8.42578125" style="33" customWidth="1"/>
    <col min="11778" max="11778" width="50.7109375" style="33" customWidth="1"/>
    <col min="11779" max="11779" width="20.140625" style="33" customWidth="1"/>
    <col min="11780" max="11781" width="17.7109375" style="33" bestFit="1" customWidth="1"/>
    <col min="11782" max="11782" width="16.5703125" style="33" bestFit="1" customWidth="1"/>
    <col min="11783" max="11783" width="15.7109375" style="33" bestFit="1" customWidth="1"/>
    <col min="11784" max="11784" width="18.4257812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8.42578125" style="33" customWidth="1"/>
    <col min="12034" max="12034" width="50.7109375" style="33" customWidth="1"/>
    <col min="12035" max="12035" width="20.140625" style="33" customWidth="1"/>
    <col min="12036" max="12037" width="17.7109375" style="33" bestFit="1" customWidth="1"/>
    <col min="12038" max="12038" width="16.5703125" style="33" bestFit="1" customWidth="1"/>
    <col min="12039" max="12039" width="15.7109375" style="33" bestFit="1" customWidth="1"/>
    <col min="12040" max="12040" width="18.4257812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8.42578125" style="33" customWidth="1"/>
    <col min="12290" max="12290" width="50.7109375" style="33" customWidth="1"/>
    <col min="12291" max="12291" width="20.140625" style="33" customWidth="1"/>
    <col min="12292" max="12293" width="17.7109375" style="33" bestFit="1" customWidth="1"/>
    <col min="12294" max="12294" width="16.5703125" style="33" bestFit="1" customWidth="1"/>
    <col min="12295" max="12295" width="15.7109375" style="33" bestFit="1" customWidth="1"/>
    <col min="12296" max="12296" width="18.4257812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8.42578125" style="33" customWidth="1"/>
    <col min="12546" max="12546" width="50.7109375" style="33" customWidth="1"/>
    <col min="12547" max="12547" width="20.140625" style="33" customWidth="1"/>
    <col min="12548" max="12549" width="17.7109375" style="33" bestFit="1" customWidth="1"/>
    <col min="12550" max="12550" width="16.5703125" style="33" bestFit="1" customWidth="1"/>
    <col min="12551" max="12551" width="15.7109375" style="33" bestFit="1" customWidth="1"/>
    <col min="12552" max="12552" width="18.4257812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8.42578125" style="33" customWidth="1"/>
    <col min="12802" max="12802" width="50.7109375" style="33" customWidth="1"/>
    <col min="12803" max="12803" width="20.140625" style="33" customWidth="1"/>
    <col min="12804" max="12805" width="17.7109375" style="33" bestFit="1" customWidth="1"/>
    <col min="12806" max="12806" width="16.5703125" style="33" bestFit="1" customWidth="1"/>
    <col min="12807" max="12807" width="15.7109375" style="33" bestFit="1" customWidth="1"/>
    <col min="12808" max="12808" width="18.4257812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8.42578125" style="33" customWidth="1"/>
    <col min="13058" max="13058" width="50.7109375" style="33" customWidth="1"/>
    <col min="13059" max="13059" width="20.140625" style="33" customWidth="1"/>
    <col min="13060" max="13061" width="17.7109375" style="33" bestFit="1" customWidth="1"/>
    <col min="13062" max="13062" width="16.5703125" style="33" bestFit="1" customWidth="1"/>
    <col min="13063" max="13063" width="15.7109375" style="33" bestFit="1" customWidth="1"/>
    <col min="13064" max="13064" width="18.4257812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8.42578125" style="33" customWidth="1"/>
    <col min="13314" max="13314" width="50.7109375" style="33" customWidth="1"/>
    <col min="13315" max="13315" width="20.140625" style="33" customWidth="1"/>
    <col min="13316" max="13317" width="17.7109375" style="33" bestFit="1" customWidth="1"/>
    <col min="13318" max="13318" width="16.5703125" style="33" bestFit="1" customWidth="1"/>
    <col min="13319" max="13319" width="15.7109375" style="33" bestFit="1" customWidth="1"/>
    <col min="13320" max="13320" width="18.4257812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8.42578125" style="33" customWidth="1"/>
    <col min="13570" max="13570" width="50.7109375" style="33" customWidth="1"/>
    <col min="13571" max="13571" width="20.140625" style="33" customWidth="1"/>
    <col min="13572" max="13573" width="17.7109375" style="33" bestFit="1" customWidth="1"/>
    <col min="13574" max="13574" width="16.5703125" style="33" bestFit="1" customWidth="1"/>
    <col min="13575" max="13575" width="15.7109375" style="33" bestFit="1" customWidth="1"/>
    <col min="13576" max="13576" width="18.4257812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8.42578125" style="33" customWidth="1"/>
    <col min="13826" max="13826" width="50.7109375" style="33" customWidth="1"/>
    <col min="13827" max="13827" width="20.140625" style="33" customWidth="1"/>
    <col min="13828" max="13829" width="17.7109375" style="33" bestFit="1" customWidth="1"/>
    <col min="13830" max="13830" width="16.5703125" style="33" bestFit="1" customWidth="1"/>
    <col min="13831" max="13831" width="15.7109375" style="33" bestFit="1" customWidth="1"/>
    <col min="13832" max="13832" width="18.4257812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8.42578125" style="33" customWidth="1"/>
    <col min="14082" max="14082" width="50.7109375" style="33" customWidth="1"/>
    <col min="14083" max="14083" width="20.140625" style="33" customWidth="1"/>
    <col min="14084" max="14085" width="17.7109375" style="33" bestFit="1" customWidth="1"/>
    <col min="14086" max="14086" width="16.5703125" style="33" bestFit="1" customWidth="1"/>
    <col min="14087" max="14087" width="15.7109375" style="33" bestFit="1" customWidth="1"/>
    <col min="14088" max="14088" width="18.4257812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8.42578125" style="33" customWidth="1"/>
    <col min="14338" max="14338" width="50.7109375" style="33" customWidth="1"/>
    <col min="14339" max="14339" width="20.140625" style="33" customWidth="1"/>
    <col min="14340" max="14341" width="17.7109375" style="33" bestFit="1" customWidth="1"/>
    <col min="14342" max="14342" width="16.5703125" style="33" bestFit="1" customWidth="1"/>
    <col min="14343" max="14343" width="15.7109375" style="33" bestFit="1" customWidth="1"/>
    <col min="14344" max="14344" width="18.4257812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8.42578125" style="33" customWidth="1"/>
    <col min="14594" max="14594" width="50.7109375" style="33" customWidth="1"/>
    <col min="14595" max="14595" width="20.140625" style="33" customWidth="1"/>
    <col min="14596" max="14597" width="17.7109375" style="33" bestFit="1" customWidth="1"/>
    <col min="14598" max="14598" width="16.5703125" style="33" bestFit="1" customWidth="1"/>
    <col min="14599" max="14599" width="15.7109375" style="33" bestFit="1" customWidth="1"/>
    <col min="14600" max="14600" width="18.4257812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8.42578125" style="33" customWidth="1"/>
    <col min="14850" max="14850" width="50.7109375" style="33" customWidth="1"/>
    <col min="14851" max="14851" width="20.140625" style="33" customWidth="1"/>
    <col min="14852" max="14853" width="17.7109375" style="33" bestFit="1" customWidth="1"/>
    <col min="14854" max="14854" width="16.5703125" style="33" bestFit="1" customWidth="1"/>
    <col min="14855" max="14855" width="15.7109375" style="33" bestFit="1" customWidth="1"/>
    <col min="14856" max="14856" width="18.4257812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8.42578125" style="33" customWidth="1"/>
    <col min="15106" max="15106" width="50.7109375" style="33" customWidth="1"/>
    <col min="15107" max="15107" width="20.140625" style="33" customWidth="1"/>
    <col min="15108" max="15109" width="17.7109375" style="33" bestFit="1" customWidth="1"/>
    <col min="15110" max="15110" width="16.5703125" style="33" bestFit="1" customWidth="1"/>
    <col min="15111" max="15111" width="15.7109375" style="33" bestFit="1" customWidth="1"/>
    <col min="15112" max="15112" width="18.4257812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8.42578125" style="33" customWidth="1"/>
    <col min="15362" max="15362" width="50.7109375" style="33" customWidth="1"/>
    <col min="15363" max="15363" width="20.140625" style="33" customWidth="1"/>
    <col min="15364" max="15365" width="17.7109375" style="33" bestFit="1" customWidth="1"/>
    <col min="15366" max="15366" width="16.5703125" style="33" bestFit="1" customWidth="1"/>
    <col min="15367" max="15367" width="15.7109375" style="33" bestFit="1" customWidth="1"/>
    <col min="15368" max="15368" width="18.4257812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8.42578125" style="33" customWidth="1"/>
    <col min="15618" max="15618" width="50.7109375" style="33" customWidth="1"/>
    <col min="15619" max="15619" width="20.140625" style="33" customWidth="1"/>
    <col min="15620" max="15621" width="17.7109375" style="33" bestFit="1" customWidth="1"/>
    <col min="15622" max="15622" width="16.5703125" style="33" bestFit="1" customWidth="1"/>
    <col min="15623" max="15623" width="15.7109375" style="33" bestFit="1" customWidth="1"/>
    <col min="15624" max="15624" width="18.4257812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8.42578125" style="33" customWidth="1"/>
    <col min="15874" max="15874" width="50.7109375" style="33" customWidth="1"/>
    <col min="15875" max="15875" width="20.140625" style="33" customWidth="1"/>
    <col min="15876" max="15877" width="17.7109375" style="33" bestFit="1" customWidth="1"/>
    <col min="15878" max="15878" width="16.5703125" style="33" bestFit="1" customWidth="1"/>
    <col min="15879" max="15879" width="15.7109375" style="33" bestFit="1" customWidth="1"/>
    <col min="15880" max="15880" width="18.4257812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8.42578125" style="33" customWidth="1"/>
    <col min="16130" max="16130" width="50.7109375" style="33" customWidth="1"/>
    <col min="16131" max="16131" width="20.140625" style="33" customWidth="1"/>
    <col min="16132" max="16133" width="17.7109375" style="33" bestFit="1" customWidth="1"/>
    <col min="16134" max="16134" width="16.5703125" style="33" bestFit="1" customWidth="1"/>
    <col min="16135" max="16135" width="15.7109375" style="33" bestFit="1" customWidth="1"/>
    <col min="16136" max="16136" width="18.4257812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8" hidden="1" customHeight="1" x14ac:dyDescent="0.2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24"/>
      <c r="M1" s="124"/>
      <c r="N1" s="124"/>
      <c r="O1" s="124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124"/>
      <c r="M2" s="124"/>
      <c r="N2" s="124"/>
      <c r="O2" s="124"/>
    </row>
    <row r="3" spans="1:15" ht="18" hidden="1" customHeight="1" x14ac:dyDescent="0.2">
      <c r="A3" s="134"/>
      <c r="B3" s="134"/>
      <c r="C3" s="134"/>
      <c r="D3" s="134"/>
      <c r="E3" s="134"/>
      <c r="F3" s="134"/>
      <c r="G3" s="134"/>
      <c r="H3" s="134"/>
      <c r="I3" s="135"/>
      <c r="J3" s="135"/>
      <c r="K3" s="135"/>
      <c r="L3" s="124"/>
      <c r="M3" s="124"/>
      <c r="N3" s="124"/>
      <c r="O3" s="124"/>
    </row>
    <row r="4" spans="1:15" ht="18" x14ac:dyDescent="0.2">
      <c r="A4" s="134"/>
      <c r="B4" s="134"/>
      <c r="C4" s="134"/>
      <c r="D4" s="134"/>
      <c r="E4" s="134"/>
      <c r="F4" s="134"/>
      <c r="G4" s="134"/>
      <c r="H4" s="134"/>
      <c r="I4" s="135"/>
      <c r="J4" s="135"/>
      <c r="K4" s="135"/>
      <c r="L4" s="124"/>
      <c r="M4" s="124"/>
      <c r="N4" s="124"/>
      <c r="O4" s="124"/>
    </row>
    <row r="5" spans="1:15" ht="15.75" customHeight="1" x14ac:dyDescent="0.2">
      <c r="A5" s="278" t="s">
        <v>256</v>
      </c>
      <c r="B5" s="278"/>
      <c r="C5" s="278"/>
      <c r="D5" s="278"/>
      <c r="E5" s="278"/>
      <c r="F5" s="278"/>
      <c r="G5" s="278"/>
      <c r="H5" s="278"/>
      <c r="I5" s="39"/>
      <c r="J5" s="39"/>
      <c r="K5" s="39"/>
      <c r="L5" s="124"/>
      <c r="M5" s="124"/>
      <c r="N5" s="124"/>
      <c r="O5" s="124"/>
    </row>
    <row r="6" spans="1:15" ht="18" x14ac:dyDescent="0.2">
      <c r="A6" s="134"/>
      <c r="B6" s="134"/>
      <c r="C6" s="134"/>
      <c r="D6" s="134"/>
      <c r="E6" s="134"/>
      <c r="F6" s="134"/>
      <c r="G6" s="134"/>
      <c r="H6" s="134"/>
      <c r="I6" s="135"/>
      <c r="J6" s="135"/>
      <c r="K6" s="135"/>
      <c r="L6" s="124"/>
      <c r="M6" s="124"/>
      <c r="N6" s="124"/>
      <c r="O6" s="124"/>
    </row>
    <row r="7" spans="1:15" s="34" customFormat="1" ht="57" x14ac:dyDescent="0.25">
      <c r="A7" s="277" t="s">
        <v>3</v>
      </c>
      <c r="B7" s="277"/>
      <c r="C7" s="140" t="s">
        <v>581</v>
      </c>
      <c r="D7" s="140" t="s">
        <v>501</v>
      </c>
      <c r="E7" s="140" t="s">
        <v>263</v>
      </c>
      <c r="F7" s="140" t="s">
        <v>582</v>
      </c>
      <c r="G7" s="140" t="s">
        <v>264</v>
      </c>
      <c r="H7" s="140" t="s">
        <v>265</v>
      </c>
      <c r="I7" s="125"/>
      <c r="J7" s="125"/>
      <c r="K7" s="125"/>
      <c r="L7" s="125"/>
      <c r="M7" s="125"/>
      <c r="N7" s="125"/>
      <c r="O7" s="125"/>
    </row>
    <row r="8" spans="1:15" s="35" customFormat="1" x14ac:dyDescent="0.2">
      <c r="A8" s="276">
        <v>1</v>
      </c>
      <c r="B8" s="276"/>
      <c r="C8" s="141">
        <v>2</v>
      </c>
      <c r="D8" s="141">
        <v>3</v>
      </c>
      <c r="E8" s="141">
        <v>4.3333333333333304</v>
      </c>
      <c r="F8" s="141">
        <v>5.0833333333333304</v>
      </c>
      <c r="G8" s="141">
        <v>6</v>
      </c>
      <c r="H8" s="141">
        <v>7</v>
      </c>
      <c r="I8" s="128"/>
      <c r="J8" s="128"/>
      <c r="K8" s="128"/>
      <c r="L8" s="128"/>
      <c r="M8" s="126"/>
      <c r="N8" s="126"/>
      <c r="O8" s="126"/>
    </row>
    <row r="9" spans="1:15" ht="15" customHeight="1" x14ac:dyDescent="0.2">
      <c r="A9" s="130" t="s">
        <v>258</v>
      </c>
      <c r="B9" s="130" t="s">
        <v>28</v>
      </c>
      <c r="C9" s="133" t="s">
        <v>30</v>
      </c>
      <c r="D9" s="133" t="s">
        <v>30</v>
      </c>
      <c r="E9" s="133" t="s">
        <v>30</v>
      </c>
      <c r="F9" s="133" t="s">
        <v>30</v>
      </c>
      <c r="G9" s="133" t="s">
        <v>28</v>
      </c>
      <c r="H9" s="133" t="s">
        <v>28</v>
      </c>
      <c r="I9" s="129"/>
      <c r="J9" s="129"/>
      <c r="K9" s="129"/>
      <c r="L9" s="129"/>
      <c r="M9" s="127"/>
      <c r="N9" s="127"/>
      <c r="O9" s="127"/>
    </row>
    <row r="10" spans="1:15" x14ac:dyDescent="0.2">
      <c r="A10" s="212" t="s">
        <v>79</v>
      </c>
      <c r="B10" s="213" t="s">
        <v>260</v>
      </c>
      <c r="C10" s="191">
        <f>+C11+C14</f>
        <v>0</v>
      </c>
      <c r="D10" s="192">
        <f>+D11+D14</f>
        <v>0</v>
      </c>
      <c r="E10" s="192">
        <f>+E11+E14</f>
        <v>0</v>
      </c>
      <c r="F10" s="191">
        <f>+F11+F14</f>
        <v>0</v>
      </c>
      <c r="G10" s="214">
        <f t="shared" ref="G10:G36" si="0">IFERROR(+F10/C10*100,0)</f>
        <v>0</v>
      </c>
      <c r="H10" s="214">
        <f t="shared" ref="H10:H36" si="1">IFERROR(+F10/E10*100,0)</f>
        <v>0</v>
      </c>
      <c r="I10" s="149"/>
      <c r="J10" s="149"/>
      <c r="K10" s="149"/>
      <c r="L10" s="149"/>
      <c r="M10" s="167"/>
      <c r="N10" s="167"/>
      <c r="O10" s="167"/>
    </row>
    <row r="11" spans="1:15" x14ac:dyDescent="0.2">
      <c r="A11" s="206" t="s">
        <v>81</v>
      </c>
      <c r="B11" s="207" t="s">
        <v>502</v>
      </c>
      <c r="C11" s="210">
        <f>+C12</f>
        <v>0</v>
      </c>
      <c r="D11" s="218"/>
      <c r="E11" s="218"/>
      <c r="F11" s="210">
        <f>+F12</f>
        <v>0</v>
      </c>
      <c r="G11" s="210">
        <f t="shared" si="0"/>
        <v>0</v>
      </c>
      <c r="H11" s="210">
        <f t="shared" si="1"/>
        <v>0</v>
      </c>
      <c r="I11" s="155"/>
      <c r="J11" s="155"/>
      <c r="K11" s="155"/>
      <c r="L11" s="155"/>
      <c r="M11" s="170"/>
      <c r="N11" s="170"/>
      <c r="O11" s="170"/>
    </row>
    <row r="12" spans="1:15" x14ac:dyDescent="0.2">
      <c r="A12" s="205" t="s">
        <v>503</v>
      </c>
      <c r="B12" s="181" t="s">
        <v>504</v>
      </c>
      <c r="C12" s="208">
        <f>+C13</f>
        <v>0</v>
      </c>
      <c r="D12" s="209"/>
      <c r="E12" s="209"/>
      <c r="F12" s="208">
        <f t="shared" ref="F12" si="2">+F13</f>
        <v>0</v>
      </c>
      <c r="G12" s="179">
        <f t="shared" si="0"/>
        <v>0</v>
      </c>
      <c r="H12" s="179">
        <f t="shared" si="1"/>
        <v>0</v>
      </c>
      <c r="I12" s="155"/>
      <c r="J12" s="155"/>
      <c r="K12" s="155"/>
      <c r="L12" s="155"/>
      <c r="M12" s="170"/>
      <c r="N12" s="170"/>
      <c r="O12" s="170"/>
    </row>
    <row r="13" spans="1:15" ht="25.5" x14ac:dyDescent="0.2">
      <c r="A13" s="142" t="s">
        <v>505</v>
      </c>
      <c r="B13" s="139" t="s">
        <v>506</v>
      </c>
      <c r="C13" s="136"/>
      <c r="D13" s="209"/>
      <c r="E13" s="209"/>
      <c r="F13" s="175"/>
      <c r="G13" s="175">
        <f t="shared" si="0"/>
        <v>0</v>
      </c>
      <c r="H13" s="175">
        <f t="shared" si="1"/>
        <v>0</v>
      </c>
      <c r="I13" s="137"/>
      <c r="J13" s="137"/>
      <c r="K13" s="137"/>
      <c r="L13" s="137"/>
      <c r="M13" s="138"/>
      <c r="N13" s="138"/>
      <c r="O13" s="138"/>
    </row>
    <row r="14" spans="1:15" x14ac:dyDescent="0.2">
      <c r="A14" s="206" t="s">
        <v>507</v>
      </c>
      <c r="B14" s="207" t="s">
        <v>508</v>
      </c>
      <c r="C14" s="210">
        <f>+C15</f>
        <v>0</v>
      </c>
      <c r="D14" s="218"/>
      <c r="E14" s="218"/>
      <c r="F14" s="210">
        <f>+F15</f>
        <v>0</v>
      </c>
      <c r="G14" s="210">
        <f t="shared" si="0"/>
        <v>0</v>
      </c>
      <c r="H14" s="210">
        <f t="shared" si="1"/>
        <v>0</v>
      </c>
      <c r="I14" s="155"/>
      <c r="J14" s="155"/>
      <c r="K14" s="155"/>
      <c r="L14" s="155"/>
      <c r="M14" s="170"/>
      <c r="N14" s="170"/>
      <c r="O14" s="170"/>
    </row>
    <row r="15" spans="1:15" ht="25.5" x14ac:dyDescent="0.2">
      <c r="A15" s="205" t="s">
        <v>509</v>
      </c>
      <c r="B15" s="181" t="s">
        <v>510</v>
      </c>
      <c r="C15" s="208">
        <f>+C16</f>
        <v>0</v>
      </c>
      <c r="D15" s="209"/>
      <c r="E15" s="209"/>
      <c r="F15" s="208">
        <f t="shared" ref="F15" si="3">+F16</f>
        <v>0</v>
      </c>
      <c r="G15" s="179">
        <f t="shared" si="0"/>
        <v>0</v>
      </c>
      <c r="H15" s="179">
        <f t="shared" si="1"/>
        <v>0</v>
      </c>
      <c r="I15" s="155"/>
      <c r="J15" s="155"/>
      <c r="K15" s="155"/>
      <c r="L15" s="155"/>
      <c r="M15" s="170"/>
      <c r="N15" s="170"/>
      <c r="O15" s="170"/>
    </row>
    <row r="16" spans="1:15" ht="25.5" x14ac:dyDescent="0.2">
      <c r="A16" s="142" t="s">
        <v>511</v>
      </c>
      <c r="B16" s="139" t="s">
        <v>512</v>
      </c>
      <c r="C16" s="136"/>
      <c r="D16" s="209"/>
      <c r="E16" s="209"/>
      <c r="F16" s="175"/>
      <c r="G16" s="175">
        <f t="shared" si="0"/>
        <v>0</v>
      </c>
      <c r="H16" s="175">
        <f t="shared" si="1"/>
        <v>0</v>
      </c>
      <c r="I16" s="137"/>
      <c r="J16" s="137"/>
      <c r="K16" s="137"/>
      <c r="L16" s="137"/>
      <c r="M16" s="138"/>
      <c r="N16" s="138"/>
      <c r="O16" s="138"/>
    </row>
    <row r="17" spans="1:15" x14ac:dyDescent="0.2">
      <c r="A17" s="212" t="s">
        <v>64</v>
      </c>
      <c r="B17" s="213" t="s">
        <v>514</v>
      </c>
      <c r="C17" s="191">
        <f>+C18+C27+C32</f>
        <v>0</v>
      </c>
      <c r="D17" s="192">
        <f>+D18+D27+D32</f>
        <v>0</v>
      </c>
      <c r="E17" s="192">
        <f>+E18+E27+E32</f>
        <v>0</v>
      </c>
      <c r="F17" s="191">
        <f>+F18+F27+F32</f>
        <v>0</v>
      </c>
      <c r="G17" s="214">
        <f t="shared" si="0"/>
        <v>0</v>
      </c>
      <c r="H17" s="214">
        <f t="shared" si="1"/>
        <v>0</v>
      </c>
      <c r="I17" s="132"/>
      <c r="J17" s="132"/>
      <c r="K17" s="132"/>
      <c r="L17" s="132"/>
      <c r="M17" s="131"/>
      <c r="N17" s="131"/>
      <c r="O17" s="131"/>
    </row>
    <row r="18" spans="1:15" x14ac:dyDescent="0.2">
      <c r="A18" s="206" t="s">
        <v>66</v>
      </c>
      <c r="B18" s="207" t="s">
        <v>515</v>
      </c>
      <c r="C18" s="215">
        <f>+C19+C22+C24</f>
        <v>0</v>
      </c>
      <c r="D18" s="218"/>
      <c r="E18" s="218"/>
      <c r="F18" s="215">
        <f>+F19+F22+F24</f>
        <v>0</v>
      </c>
      <c r="G18" s="210">
        <f t="shared" si="0"/>
        <v>0</v>
      </c>
      <c r="H18" s="210">
        <f t="shared" si="1"/>
        <v>0</v>
      </c>
      <c r="I18" s="155"/>
      <c r="J18" s="155"/>
      <c r="K18" s="155"/>
      <c r="L18" s="155"/>
      <c r="M18" s="170"/>
      <c r="N18" s="170"/>
      <c r="O18" s="170"/>
    </row>
    <row r="19" spans="1:15" ht="25.5" x14ac:dyDescent="0.2">
      <c r="A19" s="205">
        <v>512</v>
      </c>
      <c r="B19" s="181" t="s">
        <v>566</v>
      </c>
      <c r="C19" s="208">
        <f>+C20+C21</f>
        <v>0</v>
      </c>
      <c r="D19" s="209"/>
      <c r="E19" s="209"/>
      <c r="F19" s="208">
        <f>+F20+F21</f>
        <v>0</v>
      </c>
      <c r="G19" s="179">
        <f t="shared" si="0"/>
        <v>0</v>
      </c>
      <c r="H19" s="179">
        <f t="shared" si="1"/>
        <v>0</v>
      </c>
      <c r="I19" s="155"/>
      <c r="J19" s="155"/>
      <c r="K19" s="155"/>
      <c r="L19" s="155"/>
      <c r="M19" s="170"/>
      <c r="N19" s="170"/>
      <c r="O19" s="170"/>
    </row>
    <row r="20" spans="1:15" ht="25.5" x14ac:dyDescent="0.2">
      <c r="A20" s="173">
        <v>5121</v>
      </c>
      <c r="B20" s="171" t="s">
        <v>567</v>
      </c>
      <c r="C20" s="174"/>
      <c r="D20" s="209"/>
      <c r="E20" s="209"/>
      <c r="F20" s="175"/>
      <c r="G20" s="175">
        <f t="shared" si="0"/>
        <v>0</v>
      </c>
      <c r="H20" s="175">
        <f t="shared" si="1"/>
        <v>0</v>
      </c>
      <c r="I20" s="155"/>
      <c r="J20" s="155"/>
      <c r="K20" s="155"/>
      <c r="L20" s="155"/>
      <c r="M20" s="170"/>
      <c r="N20" s="170"/>
      <c r="O20" s="170"/>
    </row>
    <row r="21" spans="1:15" ht="25.5" x14ac:dyDescent="0.2">
      <c r="A21" s="173">
        <v>5122</v>
      </c>
      <c r="B21" s="171" t="s">
        <v>568</v>
      </c>
      <c r="C21" s="174"/>
      <c r="D21" s="209"/>
      <c r="E21" s="209"/>
      <c r="F21" s="175"/>
      <c r="G21" s="175">
        <f t="shared" si="0"/>
        <v>0</v>
      </c>
      <c r="H21" s="175">
        <f t="shared" si="1"/>
        <v>0</v>
      </c>
      <c r="I21" s="155"/>
      <c r="J21" s="155"/>
      <c r="K21" s="155"/>
      <c r="L21" s="155"/>
      <c r="M21" s="170"/>
      <c r="N21" s="170"/>
      <c r="O21" s="170"/>
    </row>
    <row r="22" spans="1:15" x14ac:dyDescent="0.2">
      <c r="A22" s="205">
        <v>514</v>
      </c>
      <c r="B22" s="181" t="s">
        <v>569</v>
      </c>
      <c r="C22" s="208">
        <f>+C23</f>
        <v>0</v>
      </c>
      <c r="D22" s="209"/>
      <c r="E22" s="209"/>
      <c r="F22" s="208">
        <f t="shared" ref="F22" si="4">+F23</f>
        <v>0</v>
      </c>
      <c r="G22" s="179">
        <f t="shared" si="0"/>
        <v>0</v>
      </c>
      <c r="H22" s="179">
        <f t="shared" si="1"/>
        <v>0</v>
      </c>
      <c r="I22" s="155"/>
      <c r="J22" s="155"/>
      <c r="K22" s="155"/>
      <c r="L22" s="155"/>
      <c r="M22" s="170"/>
      <c r="N22" s="170"/>
      <c r="O22" s="170"/>
    </row>
    <row r="23" spans="1:15" x14ac:dyDescent="0.2">
      <c r="A23" s="173">
        <v>5141</v>
      </c>
      <c r="B23" s="171" t="s">
        <v>570</v>
      </c>
      <c r="C23" s="174"/>
      <c r="D23" s="209"/>
      <c r="E23" s="209"/>
      <c r="F23" s="175"/>
      <c r="G23" s="175">
        <f t="shared" si="0"/>
        <v>0</v>
      </c>
      <c r="H23" s="175">
        <f t="shared" si="1"/>
        <v>0</v>
      </c>
      <c r="I23" s="155"/>
      <c r="J23" s="155"/>
      <c r="K23" s="155"/>
      <c r="L23" s="155"/>
      <c r="M23" s="170"/>
      <c r="N23" s="170"/>
      <c r="O23" s="170"/>
    </row>
    <row r="24" spans="1:15" x14ac:dyDescent="0.2">
      <c r="A24" s="205">
        <v>518</v>
      </c>
      <c r="B24" s="181" t="s">
        <v>571</v>
      </c>
      <c r="C24" s="208">
        <f>+C25+C26</f>
        <v>0</v>
      </c>
      <c r="D24" s="209"/>
      <c r="E24" s="209"/>
      <c r="F24" s="208">
        <f>+F25+F26</f>
        <v>0</v>
      </c>
      <c r="G24" s="179">
        <f t="shared" si="0"/>
        <v>0</v>
      </c>
      <c r="H24" s="179">
        <f t="shared" si="1"/>
        <v>0</v>
      </c>
      <c r="I24" s="155"/>
      <c r="J24" s="155"/>
      <c r="K24" s="155"/>
      <c r="L24" s="155"/>
      <c r="M24" s="170"/>
      <c r="N24" s="170"/>
      <c r="O24" s="170"/>
    </row>
    <row r="25" spans="1:15" ht="25.5" x14ac:dyDescent="0.2">
      <c r="A25" s="173">
        <v>5181</v>
      </c>
      <c r="B25" s="171" t="s">
        <v>572</v>
      </c>
      <c r="C25" s="174"/>
      <c r="D25" s="209"/>
      <c r="E25" s="209"/>
      <c r="F25" s="175"/>
      <c r="G25" s="175">
        <f t="shared" si="0"/>
        <v>0</v>
      </c>
      <c r="H25" s="175">
        <f t="shared" si="1"/>
        <v>0</v>
      </c>
      <c r="I25" s="155"/>
      <c r="J25" s="155"/>
      <c r="K25" s="155"/>
      <c r="L25" s="155"/>
      <c r="M25" s="170"/>
      <c r="N25" s="170"/>
      <c r="O25" s="170"/>
    </row>
    <row r="26" spans="1:15" x14ac:dyDescent="0.2">
      <c r="A26" s="173">
        <v>5183</v>
      </c>
      <c r="B26" s="171" t="s">
        <v>573</v>
      </c>
      <c r="C26" s="174"/>
      <c r="D26" s="209"/>
      <c r="E26" s="209"/>
      <c r="F26" s="175"/>
      <c r="G26" s="175">
        <f t="shared" si="0"/>
        <v>0</v>
      </c>
      <c r="H26" s="175">
        <f t="shared" si="1"/>
        <v>0</v>
      </c>
      <c r="I26" s="155"/>
      <c r="J26" s="155"/>
      <c r="K26" s="155"/>
      <c r="L26" s="155"/>
      <c r="M26" s="170"/>
      <c r="N26" s="170"/>
      <c r="O26" s="170"/>
    </row>
    <row r="27" spans="1:15" x14ac:dyDescent="0.2">
      <c r="A27" s="206" t="s">
        <v>516</v>
      </c>
      <c r="B27" s="207" t="s">
        <v>517</v>
      </c>
      <c r="C27" s="215">
        <f>+C28+C30</f>
        <v>0</v>
      </c>
      <c r="D27" s="218"/>
      <c r="E27" s="218"/>
      <c r="F27" s="215">
        <f>+F28+F30</f>
        <v>0</v>
      </c>
      <c r="G27" s="210">
        <f t="shared" si="0"/>
        <v>0</v>
      </c>
      <c r="H27" s="210">
        <f t="shared" si="1"/>
        <v>0</v>
      </c>
      <c r="I27" s="155"/>
      <c r="J27" s="155"/>
      <c r="K27" s="155"/>
      <c r="L27" s="155"/>
      <c r="M27" s="170"/>
      <c r="N27" s="170"/>
      <c r="O27" s="170"/>
    </row>
    <row r="28" spans="1:15" ht="25.5" x14ac:dyDescent="0.2">
      <c r="A28" s="205" t="s">
        <v>518</v>
      </c>
      <c r="B28" s="181" t="s">
        <v>519</v>
      </c>
      <c r="C28" s="208">
        <f>+C29</f>
        <v>0</v>
      </c>
      <c r="D28" s="209"/>
      <c r="E28" s="209"/>
      <c r="F28" s="208">
        <f t="shared" ref="F28" si="5">+F29</f>
        <v>0</v>
      </c>
      <c r="G28" s="179">
        <f t="shared" si="0"/>
        <v>0</v>
      </c>
      <c r="H28" s="179">
        <f t="shared" si="1"/>
        <v>0</v>
      </c>
      <c r="I28" s="155"/>
      <c r="J28" s="155"/>
      <c r="K28" s="155"/>
      <c r="L28" s="155"/>
      <c r="M28" s="170"/>
      <c r="N28" s="170"/>
      <c r="O28" s="170"/>
    </row>
    <row r="29" spans="1:15" ht="25.5" x14ac:dyDescent="0.2">
      <c r="A29" s="142" t="s">
        <v>520</v>
      </c>
      <c r="B29" s="139" t="s">
        <v>519</v>
      </c>
      <c r="C29" s="143"/>
      <c r="D29" s="209"/>
      <c r="E29" s="209"/>
      <c r="F29" s="175"/>
      <c r="G29" s="175">
        <f t="shared" si="0"/>
        <v>0</v>
      </c>
      <c r="H29" s="175">
        <f t="shared" si="1"/>
        <v>0</v>
      </c>
      <c r="I29" s="137"/>
      <c r="J29" s="137"/>
      <c r="K29" s="137"/>
      <c r="L29" s="137"/>
      <c r="M29" s="138"/>
      <c r="N29" s="138"/>
      <c r="O29" s="138"/>
    </row>
    <row r="30" spans="1:15" ht="25.5" x14ac:dyDescent="0.2">
      <c r="A30" s="205" t="s">
        <v>521</v>
      </c>
      <c r="B30" s="181" t="s">
        <v>522</v>
      </c>
      <c r="C30" s="208">
        <f>+C31</f>
        <v>0</v>
      </c>
      <c r="D30" s="209"/>
      <c r="E30" s="209"/>
      <c r="F30" s="208">
        <f t="shared" ref="F30" si="6">+F31</f>
        <v>0</v>
      </c>
      <c r="G30" s="179">
        <f t="shared" si="0"/>
        <v>0</v>
      </c>
      <c r="H30" s="179">
        <f t="shared" si="1"/>
        <v>0</v>
      </c>
      <c r="I30" s="155"/>
      <c r="J30" s="155"/>
      <c r="K30" s="155"/>
      <c r="L30" s="155"/>
      <c r="M30" s="170"/>
      <c r="N30" s="170"/>
      <c r="O30" s="170"/>
    </row>
    <row r="31" spans="1:15" ht="25.5" x14ac:dyDescent="0.2">
      <c r="A31" s="142" t="s">
        <v>523</v>
      </c>
      <c r="B31" s="139" t="s">
        <v>524</v>
      </c>
      <c r="C31" s="136"/>
      <c r="D31" s="209"/>
      <c r="E31" s="209"/>
      <c r="F31" s="175"/>
      <c r="G31" s="175">
        <f t="shared" si="0"/>
        <v>0</v>
      </c>
      <c r="H31" s="175">
        <f t="shared" si="1"/>
        <v>0</v>
      </c>
      <c r="I31" s="137"/>
      <c r="J31" s="137"/>
      <c r="K31" s="137"/>
      <c r="L31" s="137"/>
      <c r="M31" s="138"/>
      <c r="N31" s="138"/>
      <c r="O31" s="138"/>
    </row>
    <row r="32" spans="1:15" x14ac:dyDescent="0.2">
      <c r="A32" s="206" t="s">
        <v>525</v>
      </c>
      <c r="B32" s="207" t="s">
        <v>526</v>
      </c>
      <c r="C32" s="210">
        <f>+C33+C35</f>
        <v>0</v>
      </c>
      <c r="D32" s="218"/>
      <c r="E32" s="218"/>
      <c r="F32" s="210">
        <f>+F33+F35</f>
        <v>0</v>
      </c>
      <c r="G32" s="210">
        <f t="shared" si="0"/>
        <v>0</v>
      </c>
      <c r="H32" s="210">
        <f t="shared" si="1"/>
        <v>0</v>
      </c>
      <c r="I32" s="137"/>
      <c r="J32" s="137"/>
      <c r="K32" s="137"/>
      <c r="L32" s="137"/>
      <c r="M32" s="138"/>
      <c r="N32" s="138"/>
      <c r="O32" s="138"/>
    </row>
    <row r="33" spans="1:15" ht="25.5" x14ac:dyDescent="0.2">
      <c r="A33" s="205" t="s">
        <v>527</v>
      </c>
      <c r="B33" s="181" t="s">
        <v>528</v>
      </c>
      <c r="C33" s="208">
        <f>+C34</f>
        <v>0</v>
      </c>
      <c r="D33" s="209"/>
      <c r="E33" s="209"/>
      <c r="F33" s="208">
        <f t="shared" ref="F33" si="7">+F34</f>
        <v>0</v>
      </c>
      <c r="G33" s="179">
        <f t="shared" si="0"/>
        <v>0</v>
      </c>
      <c r="H33" s="179">
        <f t="shared" si="1"/>
        <v>0</v>
      </c>
      <c r="I33" s="137"/>
      <c r="J33" s="137"/>
      <c r="K33" s="137"/>
      <c r="L33" s="137"/>
      <c r="M33" s="138"/>
      <c r="N33" s="138"/>
      <c r="O33" s="138"/>
    </row>
    <row r="34" spans="1:15" ht="25.5" x14ac:dyDescent="0.2">
      <c r="A34" s="142" t="s">
        <v>529</v>
      </c>
      <c r="B34" s="139" t="s">
        <v>530</v>
      </c>
      <c r="C34" s="136"/>
      <c r="D34" s="209"/>
      <c r="E34" s="209"/>
      <c r="F34" s="175"/>
      <c r="G34" s="175">
        <f t="shared" si="0"/>
        <v>0</v>
      </c>
      <c r="H34" s="175">
        <f t="shared" si="1"/>
        <v>0</v>
      </c>
      <c r="I34" s="138"/>
      <c r="J34" s="138"/>
      <c r="K34" s="138"/>
      <c r="L34" s="138"/>
      <c r="M34" s="138"/>
      <c r="N34" s="138"/>
      <c r="O34" s="138"/>
    </row>
    <row r="35" spans="1:15" ht="25.5" x14ac:dyDescent="0.2">
      <c r="A35" s="205" t="s">
        <v>531</v>
      </c>
      <c r="B35" s="181" t="s">
        <v>532</v>
      </c>
      <c r="C35" s="208">
        <f>+C36</f>
        <v>0</v>
      </c>
      <c r="D35" s="209"/>
      <c r="E35" s="209"/>
      <c r="F35" s="208">
        <f t="shared" ref="F35" si="8">+F36</f>
        <v>0</v>
      </c>
      <c r="G35" s="179">
        <f t="shared" si="0"/>
        <v>0</v>
      </c>
      <c r="H35" s="179">
        <f t="shared" si="1"/>
        <v>0</v>
      </c>
      <c r="I35" s="138"/>
      <c r="J35" s="138"/>
      <c r="K35" s="138"/>
      <c r="L35" s="138"/>
      <c r="M35" s="138"/>
      <c r="N35" s="138"/>
      <c r="O35" s="138"/>
    </row>
    <row r="36" spans="1:15" ht="25.5" x14ac:dyDescent="0.2">
      <c r="A36" s="142" t="s">
        <v>533</v>
      </c>
      <c r="B36" s="139" t="s">
        <v>534</v>
      </c>
      <c r="C36" s="136"/>
      <c r="D36" s="209"/>
      <c r="E36" s="209"/>
      <c r="F36" s="175"/>
      <c r="G36" s="175">
        <f t="shared" si="0"/>
        <v>0</v>
      </c>
      <c r="H36" s="175">
        <f t="shared" si="1"/>
        <v>0</v>
      </c>
      <c r="I36" s="138"/>
      <c r="J36" s="138"/>
      <c r="K36" s="138"/>
      <c r="L36" s="138"/>
      <c r="M36" s="138"/>
      <c r="N36" s="138"/>
      <c r="O36" s="138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abSelected="1" topLeftCell="A4" zoomScale="90" zoomScaleNormal="90" workbookViewId="0">
      <selection activeCell="F8" sqref="F8"/>
    </sheetView>
  </sheetViews>
  <sheetFormatPr defaultRowHeight="12.75" x14ac:dyDescent="0.2"/>
  <cols>
    <col min="1" max="1" width="15.85546875" style="33" customWidth="1"/>
    <col min="2" max="2" width="29.42578125" style="36" customWidth="1"/>
    <col min="3" max="3" width="20.140625" style="37" customWidth="1"/>
    <col min="4" max="5" width="17.7109375" style="38" bestFit="1" customWidth="1"/>
    <col min="6" max="6" width="16.5703125" style="37" bestFit="1" customWidth="1"/>
    <col min="7" max="8" width="12" style="37" customWidth="1"/>
    <col min="9" max="9" width="15.42578125" style="33" bestFit="1" customWidth="1"/>
    <col min="10" max="10" width="9.42578125" style="33" bestFit="1" customWidth="1"/>
    <col min="11" max="11" width="15.42578125" style="33" bestFit="1" customWidth="1"/>
    <col min="12" max="12" width="9.42578125" style="33" bestFit="1" customWidth="1"/>
    <col min="13" max="256" width="9.140625" style="33"/>
    <col min="257" max="257" width="15.85546875" style="33" customWidth="1"/>
    <col min="258" max="258" width="50.7109375" style="33" customWidth="1"/>
    <col min="259" max="259" width="20.140625" style="33" customWidth="1"/>
    <col min="260" max="261" width="17.7109375" style="33" bestFit="1" customWidth="1"/>
    <col min="262" max="262" width="16.5703125" style="33" bestFit="1" customWidth="1"/>
    <col min="263" max="263" width="15.7109375" style="33" bestFit="1" customWidth="1"/>
    <col min="264" max="264" width="18.42578125" style="33" bestFit="1" customWidth="1"/>
    <col min="265" max="265" width="15.42578125" style="33" bestFit="1" customWidth="1"/>
    <col min="266" max="266" width="9.42578125" style="33" bestFit="1" customWidth="1"/>
    <col min="267" max="267" width="15.42578125" style="33" bestFit="1" customWidth="1"/>
    <col min="268" max="268" width="9.42578125" style="33" bestFit="1" customWidth="1"/>
    <col min="269" max="512" width="9.140625" style="33"/>
    <col min="513" max="513" width="15.85546875" style="33" customWidth="1"/>
    <col min="514" max="514" width="50.7109375" style="33" customWidth="1"/>
    <col min="515" max="515" width="20.140625" style="33" customWidth="1"/>
    <col min="516" max="517" width="17.7109375" style="33" bestFit="1" customWidth="1"/>
    <col min="518" max="518" width="16.5703125" style="33" bestFit="1" customWidth="1"/>
    <col min="519" max="519" width="15.7109375" style="33" bestFit="1" customWidth="1"/>
    <col min="520" max="520" width="18.42578125" style="33" bestFit="1" customWidth="1"/>
    <col min="521" max="521" width="15.42578125" style="33" bestFit="1" customWidth="1"/>
    <col min="522" max="522" width="9.42578125" style="33" bestFit="1" customWidth="1"/>
    <col min="523" max="523" width="15.42578125" style="33" bestFit="1" customWidth="1"/>
    <col min="524" max="524" width="9.42578125" style="33" bestFit="1" customWidth="1"/>
    <col min="525" max="768" width="9.140625" style="33"/>
    <col min="769" max="769" width="15.85546875" style="33" customWidth="1"/>
    <col min="770" max="770" width="50.7109375" style="33" customWidth="1"/>
    <col min="771" max="771" width="20.140625" style="33" customWidth="1"/>
    <col min="772" max="773" width="17.7109375" style="33" bestFit="1" customWidth="1"/>
    <col min="774" max="774" width="16.5703125" style="33" bestFit="1" customWidth="1"/>
    <col min="775" max="775" width="15.7109375" style="33" bestFit="1" customWidth="1"/>
    <col min="776" max="776" width="18.42578125" style="33" bestFit="1" customWidth="1"/>
    <col min="777" max="777" width="15.42578125" style="33" bestFit="1" customWidth="1"/>
    <col min="778" max="778" width="9.42578125" style="33" bestFit="1" customWidth="1"/>
    <col min="779" max="779" width="15.42578125" style="33" bestFit="1" customWidth="1"/>
    <col min="780" max="780" width="9.42578125" style="33" bestFit="1" customWidth="1"/>
    <col min="781" max="1024" width="9.140625" style="33"/>
    <col min="1025" max="1025" width="15.85546875" style="33" customWidth="1"/>
    <col min="1026" max="1026" width="50.7109375" style="33" customWidth="1"/>
    <col min="1027" max="1027" width="20.140625" style="33" customWidth="1"/>
    <col min="1028" max="1029" width="17.7109375" style="33" bestFit="1" customWidth="1"/>
    <col min="1030" max="1030" width="16.5703125" style="33" bestFit="1" customWidth="1"/>
    <col min="1031" max="1031" width="15.7109375" style="33" bestFit="1" customWidth="1"/>
    <col min="1032" max="1032" width="18.42578125" style="33" bestFit="1" customWidth="1"/>
    <col min="1033" max="1033" width="15.42578125" style="33" bestFit="1" customWidth="1"/>
    <col min="1034" max="1034" width="9.42578125" style="33" bestFit="1" customWidth="1"/>
    <col min="1035" max="1035" width="15.42578125" style="33" bestFit="1" customWidth="1"/>
    <col min="1036" max="1036" width="9.42578125" style="33" bestFit="1" customWidth="1"/>
    <col min="1037" max="1280" width="9.140625" style="33"/>
    <col min="1281" max="1281" width="15.85546875" style="33" customWidth="1"/>
    <col min="1282" max="1282" width="50.7109375" style="33" customWidth="1"/>
    <col min="1283" max="1283" width="20.140625" style="33" customWidth="1"/>
    <col min="1284" max="1285" width="17.7109375" style="33" bestFit="1" customWidth="1"/>
    <col min="1286" max="1286" width="16.5703125" style="33" bestFit="1" customWidth="1"/>
    <col min="1287" max="1287" width="15.7109375" style="33" bestFit="1" customWidth="1"/>
    <col min="1288" max="1288" width="18.42578125" style="33" bestFit="1" customWidth="1"/>
    <col min="1289" max="1289" width="15.42578125" style="33" bestFit="1" customWidth="1"/>
    <col min="1290" max="1290" width="9.42578125" style="33" bestFit="1" customWidth="1"/>
    <col min="1291" max="1291" width="15.42578125" style="33" bestFit="1" customWidth="1"/>
    <col min="1292" max="1292" width="9.42578125" style="33" bestFit="1" customWidth="1"/>
    <col min="1293" max="1536" width="9.140625" style="33"/>
    <col min="1537" max="1537" width="15.85546875" style="33" customWidth="1"/>
    <col min="1538" max="1538" width="50.7109375" style="33" customWidth="1"/>
    <col min="1539" max="1539" width="20.140625" style="33" customWidth="1"/>
    <col min="1540" max="1541" width="17.7109375" style="33" bestFit="1" customWidth="1"/>
    <col min="1542" max="1542" width="16.5703125" style="33" bestFit="1" customWidth="1"/>
    <col min="1543" max="1543" width="15.7109375" style="33" bestFit="1" customWidth="1"/>
    <col min="1544" max="1544" width="18.42578125" style="33" bestFit="1" customWidth="1"/>
    <col min="1545" max="1545" width="15.42578125" style="33" bestFit="1" customWidth="1"/>
    <col min="1546" max="1546" width="9.42578125" style="33" bestFit="1" customWidth="1"/>
    <col min="1547" max="1547" width="15.42578125" style="33" bestFit="1" customWidth="1"/>
    <col min="1548" max="1548" width="9.42578125" style="33" bestFit="1" customWidth="1"/>
    <col min="1549" max="1792" width="9.140625" style="33"/>
    <col min="1793" max="1793" width="15.85546875" style="33" customWidth="1"/>
    <col min="1794" max="1794" width="50.7109375" style="33" customWidth="1"/>
    <col min="1795" max="1795" width="20.140625" style="33" customWidth="1"/>
    <col min="1796" max="1797" width="17.7109375" style="33" bestFit="1" customWidth="1"/>
    <col min="1798" max="1798" width="16.5703125" style="33" bestFit="1" customWidth="1"/>
    <col min="1799" max="1799" width="15.7109375" style="33" bestFit="1" customWidth="1"/>
    <col min="1800" max="1800" width="18.42578125" style="33" bestFit="1" customWidth="1"/>
    <col min="1801" max="1801" width="15.42578125" style="33" bestFit="1" customWidth="1"/>
    <col min="1802" max="1802" width="9.42578125" style="33" bestFit="1" customWidth="1"/>
    <col min="1803" max="1803" width="15.42578125" style="33" bestFit="1" customWidth="1"/>
    <col min="1804" max="1804" width="9.42578125" style="33" bestFit="1" customWidth="1"/>
    <col min="1805" max="2048" width="9.140625" style="33"/>
    <col min="2049" max="2049" width="15.85546875" style="33" customWidth="1"/>
    <col min="2050" max="2050" width="50.7109375" style="33" customWidth="1"/>
    <col min="2051" max="2051" width="20.140625" style="33" customWidth="1"/>
    <col min="2052" max="2053" width="17.7109375" style="33" bestFit="1" customWidth="1"/>
    <col min="2054" max="2054" width="16.5703125" style="33" bestFit="1" customWidth="1"/>
    <col min="2055" max="2055" width="15.7109375" style="33" bestFit="1" customWidth="1"/>
    <col min="2056" max="2056" width="18.42578125" style="33" bestFit="1" customWidth="1"/>
    <col min="2057" max="2057" width="15.42578125" style="33" bestFit="1" customWidth="1"/>
    <col min="2058" max="2058" width="9.42578125" style="33" bestFit="1" customWidth="1"/>
    <col min="2059" max="2059" width="15.42578125" style="33" bestFit="1" customWidth="1"/>
    <col min="2060" max="2060" width="9.42578125" style="33" bestFit="1" customWidth="1"/>
    <col min="2061" max="2304" width="9.140625" style="33"/>
    <col min="2305" max="2305" width="15.85546875" style="33" customWidth="1"/>
    <col min="2306" max="2306" width="50.7109375" style="33" customWidth="1"/>
    <col min="2307" max="2307" width="20.140625" style="33" customWidth="1"/>
    <col min="2308" max="2309" width="17.7109375" style="33" bestFit="1" customWidth="1"/>
    <col min="2310" max="2310" width="16.5703125" style="33" bestFit="1" customWidth="1"/>
    <col min="2311" max="2311" width="15.7109375" style="33" bestFit="1" customWidth="1"/>
    <col min="2312" max="2312" width="18.42578125" style="33" bestFit="1" customWidth="1"/>
    <col min="2313" max="2313" width="15.42578125" style="33" bestFit="1" customWidth="1"/>
    <col min="2314" max="2314" width="9.42578125" style="33" bestFit="1" customWidth="1"/>
    <col min="2315" max="2315" width="15.42578125" style="33" bestFit="1" customWidth="1"/>
    <col min="2316" max="2316" width="9.42578125" style="33" bestFit="1" customWidth="1"/>
    <col min="2317" max="2560" width="9.140625" style="33"/>
    <col min="2561" max="2561" width="15.85546875" style="33" customWidth="1"/>
    <col min="2562" max="2562" width="50.7109375" style="33" customWidth="1"/>
    <col min="2563" max="2563" width="20.140625" style="33" customWidth="1"/>
    <col min="2564" max="2565" width="17.7109375" style="33" bestFit="1" customWidth="1"/>
    <col min="2566" max="2566" width="16.5703125" style="33" bestFit="1" customWidth="1"/>
    <col min="2567" max="2567" width="15.7109375" style="33" bestFit="1" customWidth="1"/>
    <col min="2568" max="2568" width="18.42578125" style="33" bestFit="1" customWidth="1"/>
    <col min="2569" max="2569" width="15.42578125" style="33" bestFit="1" customWidth="1"/>
    <col min="2570" max="2570" width="9.42578125" style="33" bestFit="1" customWidth="1"/>
    <col min="2571" max="2571" width="15.42578125" style="33" bestFit="1" customWidth="1"/>
    <col min="2572" max="2572" width="9.42578125" style="33" bestFit="1" customWidth="1"/>
    <col min="2573" max="2816" width="9.140625" style="33"/>
    <col min="2817" max="2817" width="15.85546875" style="33" customWidth="1"/>
    <col min="2818" max="2818" width="50.7109375" style="33" customWidth="1"/>
    <col min="2819" max="2819" width="20.140625" style="33" customWidth="1"/>
    <col min="2820" max="2821" width="17.7109375" style="33" bestFit="1" customWidth="1"/>
    <col min="2822" max="2822" width="16.5703125" style="33" bestFit="1" customWidth="1"/>
    <col min="2823" max="2823" width="15.7109375" style="33" bestFit="1" customWidth="1"/>
    <col min="2824" max="2824" width="18.42578125" style="33" bestFit="1" customWidth="1"/>
    <col min="2825" max="2825" width="15.42578125" style="33" bestFit="1" customWidth="1"/>
    <col min="2826" max="2826" width="9.42578125" style="33" bestFit="1" customWidth="1"/>
    <col min="2827" max="2827" width="15.42578125" style="33" bestFit="1" customWidth="1"/>
    <col min="2828" max="2828" width="9.42578125" style="33" bestFit="1" customWidth="1"/>
    <col min="2829" max="3072" width="9.140625" style="33"/>
    <col min="3073" max="3073" width="15.85546875" style="33" customWidth="1"/>
    <col min="3074" max="3074" width="50.7109375" style="33" customWidth="1"/>
    <col min="3075" max="3075" width="20.140625" style="33" customWidth="1"/>
    <col min="3076" max="3077" width="17.7109375" style="33" bestFit="1" customWidth="1"/>
    <col min="3078" max="3078" width="16.5703125" style="33" bestFit="1" customWidth="1"/>
    <col min="3079" max="3079" width="15.7109375" style="33" bestFit="1" customWidth="1"/>
    <col min="3080" max="3080" width="18.42578125" style="33" bestFit="1" customWidth="1"/>
    <col min="3081" max="3081" width="15.42578125" style="33" bestFit="1" customWidth="1"/>
    <col min="3082" max="3082" width="9.42578125" style="33" bestFit="1" customWidth="1"/>
    <col min="3083" max="3083" width="15.42578125" style="33" bestFit="1" customWidth="1"/>
    <col min="3084" max="3084" width="9.42578125" style="33" bestFit="1" customWidth="1"/>
    <col min="3085" max="3328" width="9.140625" style="33"/>
    <col min="3329" max="3329" width="15.85546875" style="33" customWidth="1"/>
    <col min="3330" max="3330" width="50.7109375" style="33" customWidth="1"/>
    <col min="3331" max="3331" width="20.140625" style="33" customWidth="1"/>
    <col min="3332" max="3333" width="17.7109375" style="33" bestFit="1" customWidth="1"/>
    <col min="3334" max="3334" width="16.5703125" style="33" bestFit="1" customWidth="1"/>
    <col min="3335" max="3335" width="15.7109375" style="33" bestFit="1" customWidth="1"/>
    <col min="3336" max="3336" width="18.42578125" style="33" bestFit="1" customWidth="1"/>
    <col min="3337" max="3337" width="15.42578125" style="33" bestFit="1" customWidth="1"/>
    <col min="3338" max="3338" width="9.42578125" style="33" bestFit="1" customWidth="1"/>
    <col min="3339" max="3339" width="15.42578125" style="33" bestFit="1" customWidth="1"/>
    <col min="3340" max="3340" width="9.42578125" style="33" bestFit="1" customWidth="1"/>
    <col min="3341" max="3584" width="9.140625" style="33"/>
    <col min="3585" max="3585" width="15.85546875" style="33" customWidth="1"/>
    <col min="3586" max="3586" width="50.7109375" style="33" customWidth="1"/>
    <col min="3587" max="3587" width="20.140625" style="33" customWidth="1"/>
    <col min="3588" max="3589" width="17.7109375" style="33" bestFit="1" customWidth="1"/>
    <col min="3590" max="3590" width="16.5703125" style="33" bestFit="1" customWidth="1"/>
    <col min="3591" max="3591" width="15.7109375" style="33" bestFit="1" customWidth="1"/>
    <col min="3592" max="3592" width="18.42578125" style="33" bestFit="1" customWidth="1"/>
    <col min="3593" max="3593" width="15.42578125" style="33" bestFit="1" customWidth="1"/>
    <col min="3594" max="3594" width="9.42578125" style="33" bestFit="1" customWidth="1"/>
    <col min="3595" max="3595" width="15.42578125" style="33" bestFit="1" customWidth="1"/>
    <col min="3596" max="3596" width="9.42578125" style="33" bestFit="1" customWidth="1"/>
    <col min="3597" max="3840" width="9.140625" style="33"/>
    <col min="3841" max="3841" width="15.85546875" style="33" customWidth="1"/>
    <col min="3842" max="3842" width="50.7109375" style="33" customWidth="1"/>
    <col min="3843" max="3843" width="20.140625" style="33" customWidth="1"/>
    <col min="3844" max="3845" width="17.7109375" style="33" bestFit="1" customWidth="1"/>
    <col min="3846" max="3846" width="16.5703125" style="33" bestFit="1" customWidth="1"/>
    <col min="3847" max="3847" width="15.7109375" style="33" bestFit="1" customWidth="1"/>
    <col min="3848" max="3848" width="18.42578125" style="33" bestFit="1" customWidth="1"/>
    <col min="3849" max="3849" width="15.42578125" style="33" bestFit="1" customWidth="1"/>
    <col min="3850" max="3850" width="9.42578125" style="33" bestFit="1" customWidth="1"/>
    <col min="3851" max="3851" width="15.42578125" style="33" bestFit="1" customWidth="1"/>
    <col min="3852" max="3852" width="9.42578125" style="33" bestFit="1" customWidth="1"/>
    <col min="3853" max="4096" width="9.140625" style="33"/>
    <col min="4097" max="4097" width="15.85546875" style="33" customWidth="1"/>
    <col min="4098" max="4098" width="50.7109375" style="33" customWidth="1"/>
    <col min="4099" max="4099" width="20.140625" style="33" customWidth="1"/>
    <col min="4100" max="4101" width="17.7109375" style="33" bestFit="1" customWidth="1"/>
    <col min="4102" max="4102" width="16.5703125" style="33" bestFit="1" customWidth="1"/>
    <col min="4103" max="4103" width="15.7109375" style="33" bestFit="1" customWidth="1"/>
    <col min="4104" max="4104" width="18.42578125" style="33" bestFit="1" customWidth="1"/>
    <col min="4105" max="4105" width="15.42578125" style="33" bestFit="1" customWidth="1"/>
    <col min="4106" max="4106" width="9.42578125" style="33" bestFit="1" customWidth="1"/>
    <col min="4107" max="4107" width="15.42578125" style="33" bestFit="1" customWidth="1"/>
    <col min="4108" max="4108" width="9.42578125" style="33" bestFit="1" customWidth="1"/>
    <col min="4109" max="4352" width="9.140625" style="33"/>
    <col min="4353" max="4353" width="15.85546875" style="33" customWidth="1"/>
    <col min="4354" max="4354" width="50.7109375" style="33" customWidth="1"/>
    <col min="4355" max="4355" width="20.140625" style="33" customWidth="1"/>
    <col min="4356" max="4357" width="17.7109375" style="33" bestFit="1" customWidth="1"/>
    <col min="4358" max="4358" width="16.5703125" style="33" bestFit="1" customWidth="1"/>
    <col min="4359" max="4359" width="15.7109375" style="33" bestFit="1" customWidth="1"/>
    <col min="4360" max="4360" width="18.42578125" style="33" bestFit="1" customWidth="1"/>
    <col min="4361" max="4361" width="15.42578125" style="33" bestFit="1" customWidth="1"/>
    <col min="4362" max="4362" width="9.42578125" style="33" bestFit="1" customWidth="1"/>
    <col min="4363" max="4363" width="15.42578125" style="33" bestFit="1" customWidth="1"/>
    <col min="4364" max="4364" width="9.42578125" style="33" bestFit="1" customWidth="1"/>
    <col min="4365" max="4608" width="9.140625" style="33"/>
    <col min="4609" max="4609" width="15.85546875" style="33" customWidth="1"/>
    <col min="4610" max="4610" width="50.7109375" style="33" customWidth="1"/>
    <col min="4611" max="4611" width="20.140625" style="33" customWidth="1"/>
    <col min="4612" max="4613" width="17.7109375" style="33" bestFit="1" customWidth="1"/>
    <col min="4614" max="4614" width="16.5703125" style="33" bestFit="1" customWidth="1"/>
    <col min="4615" max="4615" width="15.7109375" style="33" bestFit="1" customWidth="1"/>
    <col min="4616" max="4616" width="18.42578125" style="33" bestFit="1" customWidth="1"/>
    <col min="4617" max="4617" width="15.42578125" style="33" bestFit="1" customWidth="1"/>
    <col min="4618" max="4618" width="9.42578125" style="33" bestFit="1" customWidth="1"/>
    <col min="4619" max="4619" width="15.42578125" style="33" bestFit="1" customWidth="1"/>
    <col min="4620" max="4620" width="9.42578125" style="33" bestFit="1" customWidth="1"/>
    <col min="4621" max="4864" width="9.140625" style="33"/>
    <col min="4865" max="4865" width="15.85546875" style="33" customWidth="1"/>
    <col min="4866" max="4866" width="50.7109375" style="33" customWidth="1"/>
    <col min="4867" max="4867" width="20.140625" style="33" customWidth="1"/>
    <col min="4868" max="4869" width="17.7109375" style="33" bestFit="1" customWidth="1"/>
    <col min="4870" max="4870" width="16.5703125" style="33" bestFit="1" customWidth="1"/>
    <col min="4871" max="4871" width="15.7109375" style="33" bestFit="1" customWidth="1"/>
    <col min="4872" max="4872" width="18.42578125" style="33" bestFit="1" customWidth="1"/>
    <col min="4873" max="4873" width="15.42578125" style="33" bestFit="1" customWidth="1"/>
    <col min="4874" max="4874" width="9.42578125" style="33" bestFit="1" customWidth="1"/>
    <col min="4875" max="4875" width="15.42578125" style="33" bestFit="1" customWidth="1"/>
    <col min="4876" max="4876" width="9.42578125" style="33" bestFit="1" customWidth="1"/>
    <col min="4877" max="5120" width="9.140625" style="33"/>
    <col min="5121" max="5121" width="15.85546875" style="33" customWidth="1"/>
    <col min="5122" max="5122" width="50.7109375" style="33" customWidth="1"/>
    <col min="5123" max="5123" width="20.140625" style="33" customWidth="1"/>
    <col min="5124" max="5125" width="17.7109375" style="33" bestFit="1" customWidth="1"/>
    <col min="5126" max="5126" width="16.5703125" style="33" bestFit="1" customWidth="1"/>
    <col min="5127" max="5127" width="15.7109375" style="33" bestFit="1" customWidth="1"/>
    <col min="5128" max="5128" width="18.42578125" style="33" bestFit="1" customWidth="1"/>
    <col min="5129" max="5129" width="15.42578125" style="33" bestFit="1" customWidth="1"/>
    <col min="5130" max="5130" width="9.42578125" style="33" bestFit="1" customWidth="1"/>
    <col min="5131" max="5131" width="15.42578125" style="33" bestFit="1" customWidth="1"/>
    <col min="5132" max="5132" width="9.42578125" style="33" bestFit="1" customWidth="1"/>
    <col min="5133" max="5376" width="9.140625" style="33"/>
    <col min="5377" max="5377" width="15.85546875" style="33" customWidth="1"/>
    <col min="5378" max="5378" width="50.7109375" style="33" customWidth="1"/>
    <col min="5379" max="5379" width="20.140625" style="33" customWidth="1"/>
    <col min="5380" max="5381" width="17.7109375" style="33" bestFit="1" customWidth="1"/>
    <col min="5382" max="5382" width="16.5703125" style="33" bestFit="1" customWidth="1"/>
    <col min="5383" max="5383" width="15.7109375" style="33" bestFit="1" customWidth="1"/>
    <col min="5384" max="5384" width="18.42578125" style="33" bestFit="1" customWidth="1"/>
    <col min="5385" max="5385" width="15.42578125" style="33" bestFit="1" customWidth="1"/>
    <col min="5386" max="5386" width="9.42578125" style="33" bestFit="1" customWidth="1"/>
    <col min="5387" max="5387" width="15.42578125" style="33" bestFit="1" customWidth="1"/>
    <col min="5388" max="5388" width="9.42578125" style="33" bestFit="1" customWidth="1"/>
    <col min="5389" max="5632" width="9.140625" style="33"/>
    <col min="5633" max="5633" width="15.85546875" style="33" customWidth="1"/>
    <col min="5634" max="5634" width="50.7109375" style="33" customWidth="1"/>
    <col min="5635" max="5635" width="20.140625" style="33" customWidth="1"/>
    <col min="5636" max="5637" width="17.7109375" style="33" bestFit="1" customWidth="1"/>
    <col min="5638" max="5638" width="16.5703125" style="33" bestFit="1" customWidth="1"/>
    <col min="5639" max="5639" width="15.7109375" style="33" bestFit="1" customWidth="1"/>
    <col min="5640" max="5640" width="18.42578125" style="33" bestFit="1" customWidth="1"/>
    <col min="5641" max="5641" width="15.42578125" style="33" bestFit="1" customWidth="1"/>
    <col min="5642" max="5642" width="9.42578125" style="33" bestFit="1" customWidth="1"/>
    <col min="5643" max="5643" width="15.42578125" style="33" bestFit="1" customWidth="1"/>
    <col min="5644" max="5644" width="9.42578125" style="33" bestFit="1" customWidth="1"/>
    <col min="5645" max="5888" width="9.140625" style="33"/>
    <col min="5889" max="5889" width="15.85546875" style="33" customWidth="1"/>
    <col min="5890" max="5890" width="50.7109375" style="33" customWidth="1"/>
    <col min="5891" max="5891" width="20.140625" style="33" customWidth="1"/>
    <col min="5892" max="5893" width="17.7109375" style="33" bestFit="1" customWidth="1"/>
    <col min="5894" max="5894" width="16.5703125" style="33" bestFit="1" customWidth="1"/>
    <col min="5895" max="5895" width="15.7109375" style="33" bestFit="1" customWidth="1"/>
    <col min="5896" max="5896" width="18.42578125" style="33" bestFit="1" customWidth="1"/>
    <col min="5897" max="5897" width="15.42578125" style="33" bestFit="1" customWidth="1"/>
    <col min="5898" max="5898" width="9.42578125" style="33" bestFit="1" customWidth="1"/>
    <col min="5899" max="5899" width="15.42578125" style="33" bestFit="1" customWidth="1"/>
    <col min="5900" max="5900" width="9.42578125" style="33" bestFit="1" customWidth="1"/>
    <col min="5901" max="6144" width="9.140625" style="33"/>
    <col min="6145" max="6145" width="15.85546875" style="33" customWidth="1"/>
    <col min="6146" max="6146" width="50.7109375" style="33" customWidth="1"/>
    <col min="6147" max="6147" width="20.140625" style="33" customWidth="1"/>
    <col min="6148" max="6149" width="17.7109375" style="33" bestFit="1" customWidth="1"/>
    <col min="6150" max="6150" width="16.5703125" style="33" bestFit="1" customWidth="1"/>
    <col min="6151" max="6151" width="15.7109375" style="33" bestFit="1" customWidth="1"/>
    <col min="6152" max="6152" width="18.42578125" style="33" bestFit="1" customWidth="1"/>
    <col min="6153" max="6153" width="15.42578125" style="33" bestFit="1" customWidth="1"/>
    <col min="6154" max="6154" width="9.42578125" style="33" bestFit="1" customWidth="1"/>
    <col min="6155" max="6155" width="15.42578125" style="33" bestFit="1" customWidth="1"/>
    <col min="6156" max="6156" width="9.42578125" style="33" bestFit="1" customWidth="1"/>
    <col min="6157" max="6400" width="9.140625" style="33"/>
    <col min="6401" max="6401" width="15.85546875" style="33" customWidth="1"/>
    <col min="6402" max="6402" width="50.7109375" style="33" customWidth="1"/>
    <col min="6403" max="6403" width="20.140625" style="33" customWidth="1"/>
    <col min="6404" max="6405" width="17.7109375" style="33" bestFit="1" customWidth="1"/>
    <col min="6406" max="6406" width="16.5703125" style="33" bestFit="1" customWidth="1"/>
    <col min="6407" max="6407" width="15.7109375" style="33" bestFit="1" customWidth="1"/>
    <col min="6408" max="6408" width="18.42578125" style="33" bestFit="1" customWidth="1"/>
    <col min="6409" max="6409" width="15.42578125" style="33" bestFit="1" customWidth="1"/>
    <col min="6410" max="6410" width="9.42578125" style="33" bestFit="1" customWidth="1"/>
    <col min="6411" max="6411" width="15.42578125" style="33" bestFit="1" customWidth="1"/>
    <col min="6412" max="6412" width="9.42578125" style="33" bestFit="1" customWidth="1"/>
    <col min="6413" max="6656" width="9.140625" style="33"/>
    <col min="6657" max="6657" width="15.85546875" style="33" customWidth="1"/>
    <col min="6658" max="6658" width="50.7109375" style="33" customWidth="1"/>
    <col min="6659" max="6659" width="20.140625" style="33" customWidth="1"/>
    <col min="6660" max="6661" width="17.7109375" style="33" bestFit="1" customWidth="1"/>
    <col min="6662" max="6662" width="16.5703125" style="33" bestFit="1" customWidth="1"/>
    <col min="6663" max="6663" width="15.7109375" style="33" bestFit="1" customWidth="1"/>
    <col min="6664" max="6664" width="18.42578125" style="33" bestFit="1" customWidth="1"/>
    <col min="6665" max="6665" width="15.42578125" style="33" bestFit="1" customWidth="1"/>
    <col min="6666" max="6666" width="9.42578125" style="33" bestFit="1" customWidth="1"/>
    <col min="6667" max="6667" width="15.42578125" style="33" bestFit="1" customWidth="1"/>
    <col min="6668" max="6668" width="9.42578125" style="33" bestFit="1" customWidth="1"/>
    <col min="6669" max="6912" width="9.140625" style="33"/>
    <col min="6913" max="6913" width="15.85546875" style="33" customWidth="1"/>
    <col min="6914" max="6914" width="50.7109375" style="33" customWidth="1"/>
    <col min="6915" max="6915" width="20.140625" style="33" customWidth="1"/>
    <col min="6916" max="6917" width="17.7109375" style="33" bestFit="1" customWidth="1"/>
    <col min="6918" max="6918" width="16.5703125" style="33" bestFit="1" customWidth="1"/>
    <col min="6919" max="6919" width="15.7109375" style="33" bestFit="1" customWidth="1"/>
    <col min="6920" max="6920" width="18.42578125" style="33" bestFit="1" customWidth="1"/>
    <col min="6921" max="6921" width="15.42578125" style="33" bestFit="1" customWidth="1"/>
    <col min="6922" max="6922" width="9.42578125" style="33" bestFit="1" customWidth="1"/>
    <col min="6923" max="6923" width="15.42578125" style="33" bestFit="1" customWidth="1"/>
    <col min="6924" max="6924" width="9.42578125" style="33" bestFit="1" customWidth="1"/>
    <col min="6925" max="7168" width="9.140625" style="33"/>
    <col min="7169" max="7169" width="15.85546875" style="33" customWidth="1"/>
    <col min="7170" max="7170" width="50.7109375" style="33" customWidth="1"/>
    <col min="7171" max="7171" width="20.140625" style="33" customWidth="1"/>
    <col min="7172" max="7173" width="17.7109375" style="33" bestFit="1" customWidth="1"/>
    <col min="7174" max="7174" width="16.5703125" style="33" bestFit="1" customWidth="1"/>
    <col min="7175" max="7175" width="15.7109375" style="33" bestFit="1" customWidth="1"/>
    <col min="7176" max="7176" width="18.42578125" style="33" bestFit="1" customWidth="1"/>
    <col min="7177" max="7177" width="15.42578125" style="33" bestFit="1" customWidth="1"/>
    <col min="7178" max="7178" width="9.42578125" style="33" bestFit="1" customWidth="1"/>
    <col min="7179" max="7179" width="15.42578125" style="33" bestFit="1" customWidth="1"/>
    <col min="7180" max="7180" width="9.42578125" style="33" bestFit="1" customWidth="1"/>
    <col min="7181" max="7424" width="9.140625" style="33"/>
    <col min="7425" max="7425" width="15.85546875" style="33" customWidth="1"/>
    <col min="7426" max="7426" width="50.7109375" style="33" customWidth="1"/>
    <col min="7427" max="7427" width="20.140625" style="33" customWidth="1"/>
    <col min="7428" max="7429" width="17.7109375" style="33" bestFit="1" customWidth="1"/>
    <col min="7430" max="7430" width="16.5703125" style="33" bestFit="1" customWidth="1"/>
    <col min="7431" max="7431" width="15.7109375" style="33" bestFit="1" customWidth="1"/>
    <col min="7432" max="7432" width="18.42578125" style="33" bestFit="1" customWidth="1"/>
    <col min="7433" max="7433" width="15.42578125" style="33" bestFit="1" customWidth="1"/>
    <col min="7434" max="7434" width="9.42578125" style="33" bestFit="1" customWidth="1"/>
    <col min="7435" max="7435" width="15.42578125" style="33" bestFit="1" customWidth="1"/>
    <col min="7436" max="7436" width="9.42578125" style="33" bestFit="1" customWidth="1"/>
    <col min="7437" max="7680" width="9.140625" style="33"/>
    <col min="7681" max="7681" width="15.85546875" style="33" customWidth="1"/>
    <col min="7682" max="7682" width="50.7109375" style="33" customWidth="1"/>
    <col min="7683" max="7683" width="20.140625" style="33" customWidth="1"/>
    <col min="7684" max="7685" width="17.7109375" style="33" bestFit="1" customWidth="1"/>
    <col min="7686" max="7686" width="16.5703125" style="33" bestFit="1" customWidth="1"/>
    <col min="7687" max="7687" width="15.7109375" style="33" bestFit="1" customWidth="1"/>
    <col min="7688" max="7688" width="18.42578125" style="33" bestFit="1" customWidth="1"/>
    <col min="7689" max="7689" width="15.42578125" style="33" bestFit="1" customWidth="1"/>
    <col min="7690" max="7690" width="9.42578125" style="33" bestFit="1" customWidth="1"/>
    <col min="7691" max="7691" width="15.42578125" style="33" bestFit="1" customWidth="1"/>
    <col min="7692" max="7692" width="9.42578125" style="33" bestFit="1" customWidth="1"/>
    <col min="7693" max="7936" width="9.140625" style="33"/>
    <col min="7937" max="7937" width="15.85546875" style="33" customWidth="1"/>
    <col min="7938" max="7938" width="50.7109375" style="33" customWidth="1"/>
    <col min="7939" max="7939" width="20.140625" style="33" customWidth="1"/>
    <col min="7940" max="7941" width="17.7109375" style="33" bestFit="1" customWidth="1"/>
    <col min="7942" max="7942" width="16.5703125" style="33" bestFit="1" customWidth="1"/>
    <col min="7943" max="7943" width="15.7109375" style="33" bestFit="1" customWidth="1"/>
    <col min="7944" max="7944" width="18.42578125" style="33" bestFit="1" customWidth="1"/>
    <col min="7945" max="7945" width="15.42578125" style="33" bestFit="1" customWidth="1"/>
    <col min="7946" max="7946" width="9.42578125" style="33" bestFit="1" customWidth="1"/>
    <col min="7947" max="7947" width="15.42578125" style="33" bestFit="1" customWidth="1"/>
    <col min="7948" max="7948" width="9.42578125" style="33" bestFit="1" customWidth="1"/>
    <col min="7949" max="8192" width="9.140625" style="33"/>
    <col min="8193" max="8193" width="15.85546875" style="33" customWidth="1"/>
    <col min="8194" max="8194" width="50.7109375" style="33" customWidth="1"/>
    <col min="8195" max="8195" width="20.140625" style="33" customWidth="1"/>
    <col min="8196" max="8197" width="17.7109375" style="33" bestFit="1" customWidth="1"/>
    <col min="8198" max="8198" width="16.5703125" style="33" bestFit="1" customWidth="1"/>
    <col min="8199" max="8199" width="15.7109375" style="33" bestFit="1" customWidth="1"/>
    <col min="8200" max="8200" width="18.42578125" style="33" bestFit="1" customWidth="1"/>
    <col min="8201" max="8201" width="15.42578125" style="33" bestFit="1" customWidth="1"/>
    <col min="8202" max="8202" width="9.42578125" style="33" bestFit="1" customWidth="1"/>
    <col min="8203" max="8203" width="15.42578125" style="33" bestFit="1" customWidth="1"/>
    <col min="8204" max="8204" width="9.42578125" style="33" bestFit="1" customWidth="1"/>
    <col min="8205" max="8448" width="9.140625" style="33"/>
    <col min="8449" max="8449" width="15.85546875" style="33" customWidth="1"/>
    <col min="8450" max="8450" width="50.7109375" style="33" customWidth="1"/>
    <col min="8451" max="8451" width="20.140625" style="33" customWidth="1"/>
    <col min="8452" max="8453" width="17.7109375" style="33" bestFit="1" customWidth="1"/>
    <col min="8454" max="8454" width="16.5703125" style="33" bestFit="1" customWidth="1"/>
    <col min="8455" max="8455" width="15.7109375" style="33" bestFit="1" customWidth="1"/>
    <col min="8456" max="8456" width="18.42578125" style="33" bestFit="1" customWidth="1"/>
    <col min="8457" max="8457" width="15.42578125" style="33" bestFit="1" customWidth="1"/>
    <col min="8458" max="8458" width="9.42578125" style="33" bestFit="1" customWidth="1"/>
    <col min="8459" max="8459" width="15.42578125" style="33" bestFit="1" customWidth="1"/>
    <col min="8460" max="8460" width="9.42578125" style="33" bestFit="1" customWidth="1"/>
    <col min="8461" max="8704" width="9.140625" style="33"/>
    <col min="8705" max="8705" width="15.85546875" style="33" customWidth="1"/>
    <col min="8706" max="8706" width="50.7109375" style="33" customWidth="1"/>
    <col min="8707" max="8707" width="20.140625" style="33" customWidth="1"/>
    <col min="8708" max="8709" width="17.7109375" style="33" bestFit="1" customWidth="1"/>
    <col min="8710" max="8710" width="16.5703125" style="33" bestFit="1" customWidth="1"/>
    <col min="8711" max="8711" width="15.7109375" style="33" bestFit="1" customWidth="1"/>
    <col min="8712" max="8712" width="18.42578125" style="33" bestFit="1" customWidth="1"/>
    <col min="8713" max="8713" width="15.42578125" style="33" bestFit="1" customWidth="1"/>
    <col min="8714" max="8714" width="9.42578125" style="33" bestFit="1" customWidth="1"/>
    <col min="8715" max="8715" width="15.42578125" style="33" bestFit="1" customWidth="1"/>
    <col min="8716" max="8716" width="9.42578125" style="33" bestFit="1" customWidth="1"/>
    <col min="8717" max="8960" width="9.140625" style="33"/>
    <col min="8961" max="8961" width="15.85546875" style="33" customWidth="1"/>
    <col min="8962" max="8962" width="50.7109375" style="33" customWidth="1"/>
    <col min="8963" max="8963" width="20.140625" style="33" customWidth="1"/>
    <col min="8964" max="8965" width="17.7109375" style="33" bestFit="1" customWidth="1"/>
    <col min="8966" max="8966" width="16.5703125" style="33" bestFit="1" customWidth="1"/>
    <col min="8967" max="8967" width="15.7109375" style="33" bestFit="1" customWidth="1"/>
    <col min="8968" max="8968" width="18.42578125" style="33" bestFit="1" customWidth="1"/>
    <col min="8969" max="8969" width="15.42578125" style="33" bestFit="1" customWidth="1"/>
    <col min="8970" max="8970" width="9.42578125" style="33" bestFit="1" customWidth="1"/>
    <col min="8971" max="8971" width="15.42578125" style="33" bestFit="1" customWidth="1"/>
    <col min="8972" max="8972" width="9.42578125" style="33" bestFit="1" customWidth="1"/>
    <col min="8973" max="9216" width="9.140625" style="33"/>
    <col min="9217" max="9217" width="15.85546875" style="33" customWidth="1"/>
    <col min="9218" max="9218" width="50.7109375" style="33" customWidth="1"/>
    <col min="9219" max="9219" width="20.140625" style="33" customWidth="1"/>
    <col min="9220" max="9221" width="17.7109375" style="33" bestFit="1" customWidth="1"/>
    <col min="9222" max="9222" width="16.5703125" style="33" bestFit="1" customWidth="1"/>
    <col min="9223" max="9223" width="15.7109375" style="33" bestFit="1" customWidth="1"/>
    <col min="9224" max="9224" width="18.42578125" style="33" bestFit="1" customWidth="1"/>
    <col min="9225" max="9225" width="15.42578125" style="33" bestFit="1" customWidth="1"/>
    <col min="9226" max="9226" width="9.42578125" style="33" bestFit="1" customWidth="1"/>
    <col min="9227" max="9227" width="15.42578125" style="33" bestFit="1" customWidth="1"/>
    <col min="9228" max="9228" width="9.42578125" style="33" bestFit="1" customWidth="1"/>
    <col min="9229" max="9472" width="9.140625" style="33"/>
    <col min="9473" max="9473" width="15.85546875" style="33" customWidth="1"/>
    <col min="9474" max="9474" width="50.7109375" style="33" customWidth="1"/>
    <col min="9475" max="9475" width="20.140625" style="33" customWidth="1"/>
    <col min="9476" max="9477" width="17.7109375" style="33" bestFit="1" customWidth="1"/>
    <col min="9478" max="9478" width="16.5703125" style="33" bestFit="1" customWidth="1"/>
    <col min="9479" max="9479" width="15.7109375" style="33" bestFit="1" customWidth="1"/>
    <col min="9480" max="9480" width="18.42578125" style="33" bestFit="1" customWidth="1"/>
    <col min="9481" max="9481" width="15.42578125" style="33" bestFit="1" customWidth="1"/>
    <col min="9482" max="9482" width="9.42578125" style="33" bestFit="1" customWidth="1"/>
    <col min="9483" max="9483" width="15.42578125" style="33" bestFit="1" customWidth="1"/>
    <col min="9484" max="9484" width="9.42578125" style="33" bestFit="1" customWidth="1"/>
    <col min="9485" max="9728" width="9.140625" style="33"/>
    <col min="9729" max="9729" width="15.85546875" style="33" customWidth="1"/>
    <col min="9730" max="9730" width="50.7109375" style="33" customWidth="1"/>
    <col min="9731" max="9731" width="20.140625" style="33" customWidth="1"/>
    <col min="9732" max="9733" width="17.7109375" style="33" bestFit="1" customWidth="1"/>
    <col min="9734" max="9734" width="16.5703125" style="33" bestFit="1" customWidth="1"/>
    <col min="9735" max="9735" width="15.7109375" style="33" bestFit="1" customWidth="1"/>
    <col min="9736" max="9736" width="18.42578125" style="33" bestFit="1" customWidth="1"/>
    <col min="9737" max="9737" width="15.42578125" style="33" bestFit="1" customWidth="1"/>
    <col min="9738" max="9738" width="9.42578125" style="33" bestFit="1" customWidth="1"/>
    <col min="9739" max="9739" width="15.42578125" style="33" bestFit="1" customWidth="1"/>
    <col min="9740" max="9740" width="9.42578125" style="33" bestFit="1" customWidth="1"/>
    <col min="9741" max="9984" width="9.140625" style="33"/>
    <col min="9985" max="9985" width="15.85546875" style="33" customWidth="1"/>
    <col min="9986" max="9986" width="50.7109375" style="33" customWidth="1"/>
    <col min="9987" max="9987" width="20.140625" style="33" customWidth="1"/>
    <col min="9988" max="9989" width="17.7109375" style="33" bestFit="1" customWidth="1"/>
    <col min="9990" max="9990" width="16.5703125" style="33" bestFit="1" customWidth="1"/>
    <col min="9991" max="9991" width="15.7109375" style="33" bestFit="1" customWidth="1"/>
    <col min="9992" max="9992" width="18.42578125" style="33" bestFit="1" customWidth="1"/>
    <col min="9993" max="9993" width="15.42578125" style="33" bestFit="1" customWidth="1"/>
    <col min="9994" max="9994" width="9.42578125" style="33" bestFit="1" customWidth="1"/>
    <col min="9995" max="9995" width="15.42578125" style="33" bestFit="1" customWidth="1"/>
    <col min="9996" max="9996" width="9.42578125" style="33" bestFit="1" customWidth="1"/>
    <col min="9997" max="10240" width="9.140625" style="33"/>
    <col min="10241" max="10241" width="15.85546875" style="33" customWidth="1"/>
    <col min="10242" max="10242" width="50.7109375" style="33" customWidth="1"/>
    <col min="10243" max="10243" width="20.140625" style="33" customWidth="1"/>
    <col min="10244" max="10245" width="17.7109375" style="33" bestFit="1" customWidth="1"/>
    <col min="10246" max="10246" width="16.5703125" style="33" bestFit="1" customWidth="1"/>
    <col min="10247" max="10247" width="15.7109375" style="33" bestFit="1" customWidth="1"/>
    <col min="10248" max="10248" width="18.42578125" style="33" bestFit="1" customWidth="1"/>
    <col min="10249" max="10249" width="15.42578125" style="33" bestFit="1" customWidth="1"/>
    <col min="10250" max="10250" width="9.42578125" style="33" bestFit="1" customWidth="1"/>
    <col min="10251" max="10251" width="15.42578125" style="33" bestFit="1" customWidth="1"/>
    <col min="10252" max="10252" width="9.42578125" style="33" bestFit="1" customWidth="1"/>
    <col min="10253" max="10496" width="9.140625" style="33"/>
    <col min="10497" max="10497" width="15.85546875" style="33" customWidth="1"/>
    <col min="10498" max="10498" width="50.7109375" style="33" customWidth="1"/>
    <col min="10499" max="10499" width="20.140625" style="33" customWidth="1"/>
    <col min="10500" max="10501" width="17.7109375" style="33" bestFit="1" customWidth="1"/>
    <col min="10502" max="10502" width="16.5703125" style="33" bestFit="1" customWidth="1"/>
    <col min="10503" max="10503" width="15.7109375" style="33" bestFit="1" customWidth="1"/>
    <col min="10504" max="10504" width="18.42578125" style="33" bestFit="1" customWidth="1"/>
    <col min="10505" max="10505" width="15.42578125" style="33" bestFit="1" customWidth="1"/>
    <col min="10506" max="10506" width="9.42578125" style="33" bestFit="1" customWidth="1"/>
    <col min="10507" max="10507" width="15.42578125" style="33" bestFit="1" customWidth="1"/>
    <col min="10508" max="10508" width="9.42578125" style="33" bestFit="1" customWidth="1"/>
    <col min="10509" max="10752" width="9.140625" style="33"/>
    <col min="10753" max="10753" width="15.85546875" style="33" customWidth="1"/>
    <col min="10754" max="10754" width="50.7109375" style="33" customWidth="1"/>
    <col min="10755" max="10755" width="20.140625" style="33" customWidth="1"/>
    <col min="10756" max="10757" width="17.7109375" style="33" bestFit="1" customWidth="1"/>
    <col min="10758" max="10758" width="16.5703125" style="33" bestFit="1" customWidth="1"/>
    <col min="10759" max="10759" width="15.7109375" style="33" bestFit="1" customWidth="1"/>
    <col min="10760" max="10760" width="18.42578125" style="33" bestFit="1" customWidth="1"/>
    <col min="10761" max="10761" width="15.42578125" style="33" bestFit="1" customWidth="1"/>
    <col min="10762" max="10762" width="9.42578125" style="33" bestFit="1" customWidth="1"/>
    <col min="10763" max="10763" width="15.42578125" style="33" bestFit="1" customWidth="1"/>
    <col min="10764" max="10764" width="9.42578125" style="33" bestFit="1" customWidth="1"/>
    <col min="10765" max="11008" width="9.140625" style="33"/>
    <col min="11009" max="11009" width="15.85546875" style="33" customWidth="1"/>
    <col min="11010" max="11010" width="50.7109375" style="33" customWidth="1"/>
    <col min="11011" max="11011" width="20.140625" style="33" customWidth="1"/>
    <col min="11012" max="11013" width="17.7109375" style="33" bestFit="1" customWidth="1"/>
    <col min="11014" max="11014" width="16.5703125" style="33" bestFit="1" customWidth="1"/>
    <col min="11015" max="11015" width="15.7109375" style="33" bestFit="1" customWidth="1"/>
    <col min="11016" max="11016" width="18.42578125" style="33" bestFit="1" customWidth="1"/>
    <col min="11017" max="11017" width="15.42578125" style="33" bestFit="1" customWidth="1"/>
    <col min="11018" max="11018" width="9.42578125" style="33" bestFit="1" customWidth="1"/>
    <col min="11019" max="11019" width="15.42578125" style="33" bestFit="1" customWidth="1"/>
    <col min="11020" max="11020" width="9.42578125" style="33" bestFit="1" customWidth="1"/>
    <col min="11021" max="11264" width="9.140625" style="33"/>
    <col min="11265" max="11265" width="15.85546875" style="33" customWidth="1"/>
    <col min="11266" max="11266" width="50.7109375" style="33" customWidth="1"/>
    <col min="11267" max="11267" width="20.140625" style="33" customWidth="1"/>
    <col min="11268" max="11269" width="17.7109375" style="33" bestFit="1" customWidth="1"/>
    <col min="11270" max="11270" width="16.5703125" style="33" bestFit="1" customWidth="1"/>
    <col min="11271" max="11271" width="15.7109375" style="33" bestFit="1" customWidth="1"/>
    <col min="11272" max="11272" width="18.42578125" style="33" bestFit="1" customWidth="1"/>
    <col min="11273" max="11273" width="15.42578125" style="33" bestFit="1" customWidth="1"/>
    <col min="11274" max="11274" width="9.42578125" style="33" bestFit="1" customWidth="1"/>
    <col min="11275" max="11275" width="15.42578125" style="33" bestFit="1" customWidth="1"/>
    <col min="11276" max="11276" width="9.42578125" style="33" bestFit="1" customWidth="1"/>
    <col min="11277" max="11520" width="9.140625" style="33"/>
    <col min="11521" max="11521" width="15.85546875" style="33" customWidth="1"/>
    <col min="11522" max="11522" width="50.7109375" style="33" customWidth="1"/>
    <col min="11523" max="11523" width="20.140625" style="33" customWidth="1"/>
    <col min="11524" max="11525" width="17.7109375" style="33" bestFit="1" customWidth="1"/>
    <col min="11526" max="11526" width="16.5703125" style="33" bestFit="1" customWidth="1"/>
    <col min="11527" max="11527" width="15.7109375" style="33" bestFit="1" customWidth="1"/>
    <col min="11528" max="11528" width="18.42578125" style="33" bestFit="1" customWidth="1"/>
    <col min="11529" max="11529" width="15.42578125" style="33" bestFit="1" customWidth="1"/>
    <col min="11530" max="11530" width="9.42578125" style="33" bestFit="1" customWidth="1"/>
    <col min="11531" max="11531" width="15.42578125" style="33" bestFit="1" customWidth="1"/>
    <col min="11532" max="11532" width="9.42578125" style="33" bestFit="1" customWidth="1"/>
    <col min="11533" max="11776" width="9.140625" style="33"/>
    <col min="11777" max="11777" width="15.85546875" style="33" customWidth="1"/>
    <col min="11778" max="11778" width="50.7109375" style="33" customWidth="1"/>
    <col min="11779" max="11779" width="20.140625" style="33" customWidth="1"/>
    <col min="11780" max="11781" width="17.7109375" style="33" bestFit="1" customWidth="1"/>
    <col min="11782" max="11782" width="16.5703125" style="33" bestFit="1" customWidth="1"/>
    <col min="11783" max="11783" width="15.7109375" style="33" bestFit="1" customWidth="1"/>
    <col min="11784" max="11784" width="18.42578125" style="33" bestFit="1" customWidth="1"/>
    <col min="11785" max="11785" width="15.42578125" style="33" bestFit="1" customWidth="1"/>
    <col min="11786" max="11786" width="9.42578125" style="33" bestFit="1" customWidth="1"/>
    <col min="11787" max="11787" width="15.42578125" style="33" bestFit="1" customWidth="1"/>
    <col min="11788" max="11788" width="9.42578125" style="33" bestFit="1" customWidth="1"/>
    <col min="11789" max="12032" width="9.140625" style="33"/>
    <col min="12033" max="12033" width="15.85546875" style="33" customWidth="1"/>
    <col min="12034" max="12034" width="50.7109375" style="33" customWidth="1"/>
    <col min="12035" max="12035" width="20.140625" style="33" customWidth="1"/>
    <col min="12036" max="12037" width="17.7109375" style="33" bestFit="1" customWidth="1"/>
    <col min="12038" max="12038" width="16.5703125" style="33" bestFit="1" customWidth="1"/>
    <col min="12039" max="12039" width="15.7109375" style="33" bestFit="1" customWidth="1"/>
    <col min="12040" max="12040" width="18.42578125" style="33" bestFit="1" customWidth="1"/>
    <col min="12041" max="12041" width="15.42578125" style="33" bestFit="1" customWidth="1"/>
    <col min="12042" max="12042" width="9.42578125" style="33" bestFit="1" customWidth="1"/>
    <col min="12043" max="12043" width="15.42578125" style="33" bestFit="1" customWidth="1"/>
    <col min="12044" max="12044" width="9.42578125" style="33" bestFit="1" customWidth="1"/>
    <col min="12045" max="12288" width="9.140625" style="33"/>
    <col min="12289" max="12289" width="15.85546875" style="33" customWidth="1"/>
    <col min="12290" max="12290" width="50.7109375" style="33" customWidth="1"/>
    <col min="12291" max="12291" width="20.140625" style="33" customWidth="1"/>
    <col min="12292" max="12293" width="17.7109375" style="33" bestFit="1" customWidth="1"/>
    <col min="12294" max="12294" width="16.5703125" style="33" bestFit="1" customWidth="1"/>
    <col min="12295" max="12295" width="15.7109375" style="33" bestFit="1" customWidth="1"/>
    <col min="12296" max="12296" width="18.42578125" style="33" bestFit="1" customWidth="1"/>
    <col min="12297" max="12297" width="15.42578125" style="33" bestFit="1" customWidth="1"/>
    <col min="12298" max="12298" width="9.42578125" style="33" bestFit="1" customWidth="1"/>
    <col min="12299" max="12299" width="15.42578125" style="33" bestFit="1" customWidth="1"/>
    <col min="12300" max="12300" width="9.42578125" style="33" bestFit="1" customWidth="1"/>
    <col min="12301" max="12544" width="9.140625" style="33"/>
    <col min="12545" max="12545" width="15.85546875" style="33" customWidth="1"/>
    <col min="12546" max="12546" width="50.7109375" style="33" customWidth="1"/>
    <col min="12547" max="12547" width="20.140625" style="33" customWidth="1"/>
    <col min="12548" max="12549" width="17.7109375" style="33" bestFit="1" customWidth="1"/>
    <col min="12550" max="12550" width="16.5703125" style="33" bestFit="1" customWidth="1"/>
    <col min="12551" max="12551" width="15.7109375" style="33" bestFit="1" customWidth="1"/>
    <col min="12552" max="12552" width="18.42578125" style="33" bestFit="1" customWidth="1"/>
    <col min="12553" max="12553" width="15.42578125" style="33" bestFit="1" customWidth="1"/>
    <col min="12554" max="12554" width="9.42578125" style="33" bestFit="1" customWidth="1"/>
    <col min="12555" max="12555" width="15.42578125" style="33" bestFit="1" customWidth="1"/>
    <col min="12556" max="12556" width="9.42578125" style="33" bestFit="1" customWidth="1"/>
    <col min="12557" max="12800" width="9.140625" style="33"/>
    <col min="12801" max="12801" width="15.85546875" style="33" customWidth="1"/>
    <col min="12802" max="12802" width="50.7109375" style="33" customWidth="1"/>
    <col min="12803" max="12803" width="20.140625" style="33" customWidth="1"/>
    <col min="12804" max="12805" width="17.7109375" style="33" bestFit="1" customWidth="1"/>
    <col min="12806" max="12806" width="16.5703125" style="33" bestFit="1" customWidth="1"/>
    <col min="12807" max="12807" width="15.7109375" style="33" bestFit="1" customWidth="1"/>
    <col min="12808" max="12808" width="18.42578125" style="33" bestFit="1" customWidth="1"/>
    <col min="12809" max="12809" width="15.42578125" style="33" bestFit="1" customWidth="1"/>
    <col min="12810" max="12810" width="9.42578125" style="33" bestFit="1" customWidth="1"/>
    <col min="12811" max="12811" width="15.42578125" style="33" bestFit="1" customWidth="1"/>
    <col min="12812" max="12812" width="9.42578125" style="33" bestFit="1" customWidth="1"/>
    <col min="12813" max="13056" width="9.140625" style="33"/>
    <col min="13057" max="13057" width="15.85546875" style="33" customWidth="1"/>
    <col min="13058" max="13058" width="50.7109375" style="33" customWidth="1"/>
    <col min="13059" max="13059" width="20.140625" style="33" customWidth="1"/>
    <col min="13060" max="13061" width="17.7109375" style="33" bestFit="1" customWidth="1"/>
    <col min="13062" max="13062" width="16.5703125" style="33" bestFit="1" customWidth="1"/>
    <col min="13063" max="13063" width="15.7109375" style="33" bestFit="1" customWidth="1"/>
    <col min="13064" max="13064" width="18.42578125" style="33" bestFit="1" customWidth="1"/>
    <col min="13065" max="13065" width="15.42578125" style="33" bestFit="1" customWidth="1"/>
    <col min="13066" max="13066" width="9.42578125" style="33" bestFit="1" customWidth="1"/>
    <col min="13067" max="13067" width="15.42578125" style="33" bestFit="1" customWidth="1"/>
    <col min="13068" max="13068" width="9.42578125" style="33" bestFit="1" customWidth="1"/>
    <col min="13069" max="13312" width="9.140625" style="33"/>
    <col min="13313" max="13313" width="15.85546875" style="33" customWidth="1"/>
    <col min="13314" max="13314" width="50.7109375" style="33" customWidth="1"/>
    <col min="13315" max="13315" width="20.140625" style="33" customWidth="1"/>
    <col min="13316" max="13317" width="17.7109375" style="33" bestFit="1" customWidth="1"/>
    <col min="13318" max="13318" width="16.5703125" style="33" bestFit="1" customWidth="1"/>
    <col min="13319" max="13319" width="15.7109375" style="33" bestFit="1" customWidth="1"/>
    <col min="13320" max="13320" width="18.42578125" style="33" bestFit="1" customWidth="1"/>
    <col min="13321" max="13321" width="15.42578125" style="33" bestFit="1" customWidth="1"/>
    <col min="13322" max="13322" width="9.42578125" style="33" bestFit="1" customWidth="1"/>
    <col min="13323" max="13323" width="15.42578125" style="33" bestFit="1" customWidth="1"/>
    <col min="13324" max="13324" width="9.42578125" style="33" bestFit="1" customWidth="1"/>
    <col min="13325" max="13568" width="9.140625" style="33"/>
    <col min="13569" max="13569" width="15.85546875" style="33" customWidth="1"/>
    <col min="13570" max="13570" width="50.7109375" style="33" customWidth="1"/>
    <col min="13571" max="13571" width="20.140625" style="33" customWidth="1"/>
    <col min="13572" max="13573" width="17.7109375" style="33" bestFit="1" customWidth="1"/>
    <col min="13574" max="13574" width="16.5703125" style="33" bestFit="1" customWidth="1"/>
    <col min="13575" max="13575" width="15.7109375" style="33" bestFit="1" customWidth="1"/>
    <col min="13576" max="13576" width="18.42578125" style="33" bestFit="1" customWidth="1"/>
    <col min="13577" max="13577" width="15.42578125" style="33" bestFit="1" customWidth="1"/>
    <col min="13578" max="13578" width="9.42578125" style="33" bestFit="1" customWidth="1"/>
    <col min="13579" max="13579" width="15.42578125" style="33" bestFit="1" customWidth="1"/>
    <col min="13580" max="13580" width="9.42578125" style="33" bestFit="1" customWidth="1"/>
    <col min="13581" max="13824" width="9.140625" style="33"/>
    <col min="13825" max="13825" width="15.85546875" style="33" customWidth="1"/>
    <col min="13826" max="13826" width="50.7109375" style="33" customWidth="1"/>
    <col min="13827" max="13827" width="20.140625" style="33" customWidth="1"/>
    <col min="13828" max="13829" width="17.7109375" style="33" bestFit="1" customWidth="1"/>
    <col min="13830" max="13830" width="16.5703125" style="33" bestFit="1" customWidth="1"/>
    <col min="13831" max="13831" width="15.7109375" style="33" bestFit="1" customWidth="1"/>
    <col min="13832" max="13832" width="18.42578125" style="33" bestFit="1" customWidth="1"/>
    <col min="13833" max="13833" width="15.42578125" style="33" bestFit="1" customWidth="1"/>
    <col min="13834" max="13834" width="9.42578125" style="33" bestFit="1" customWidth="1"/>
    <col min="13835" max="13835" width="15.42578125" style="33" bestFit="1" customWidth="1"/>
    <col min="13836" max="13836" width="9.42578125" style="33" bestFit="1" customWidth="1"/>
    <col min="13837" max="14080" width="9.140625" style="33"/>
    <col min="14081" max="14081" width="15.85546875" style="33" customWidth="1"/>
    <col min="14082" max="14082" width="50.7109375" style="33" customWidth="1"/>
    <col min="14083" max="14083" width="20.140625" style="33" customWidth="1"/>
    <col min="14084" max="14085" width="17.7109375" style="33" bestFit="1" customWidth="1"/>
    <col min="14086" max="14086" width="16.5703125" style="33" bestFit="1" customWidth="1"/>
    <col min="14087" max="14087" width="15.7109375" style="33" bestFit="1" customWidth="1"/>
    <col min="14088" max="14088" width="18.42578125" style="33" bestFit="1" customWidth="1"/>
    <col min="14089" max="14089" width="15.42578125" style="33" bestFit="1" customWidth="1"/>
    <col min="14090" max="14090" width="9.42578125" style="33" bestFit="1" customWidth="1"/>
    <col min="14091" max="14091" width="15.42578125" style="33" bestFit="1" customWidth="1"/>
    <col min="14092" max="14092" width="9.42578125" style="33" bestFit="1" customWidth="1"/>
    <col min="14093" max="14336" width="9.140625" style="33"/>
    <col min="14337" max="14337" width="15.85546875" style="33" customWidth="1"/>
    <col min="14338" max="14338" width="50.7109375" style="33" customWidth="1"/>
    <col min="14339" max="14339" width="20.140625" style="33" customWidth="1"/>
    <col min="14340" max="14341" width="17.7109375" style="33" bestFit="1" customWidth="1"/>
    <col min="14342" max="14342" width="16.5703125" style="33" bestFit="1" customWidth="1"/>
    <col min="14343" max="14343" width="15.7109375" style="33" bestFit="1" customWidth="1"/>
    <col min="14344" max="14344" width="18.42578125" style="33" bestFit="1" customWidth="1"/>
    <col min="14345" max="14345" width="15.42578125" style="33" bestFit="1" customWidth="1"/>
    <col min="14346" max="14346" width="9.42578125" style="33" bestFit="1" customWidth="1"/>
    <col min="14347" max="14347" width="15.42578125" style="33" bestFit="1" customWidth="1"/>
    <col min="14348" max="14348" width="9.42578125" style="33" bestFit="1" customWidth="1"/>
    <col min="14349" max="14592" width="9.140625" style="33"/>
    <col min="14593" max="14593" width="15.85546875" style="33" customWidth="1"/>
    <col min="14594" max="14594" width="50.7109375" style="33" customWidth="1"/>
    <col min="14595" max="14595" width="20.140625" style="33" customWidth="1"/>
    <col min="14596" max="14597" width="17.7109375" style="33" bestFit="1" customWidth="1"/>
    <col min="14598" max="14598" width="16.5703125" style="33" bestFit="1" customWidth="1"/>
    <col min="14599" max="14599" width="15.7109375" style="33" bestFit="1" customWidth="1"/>
    <col min="14600" max="14600" width="18.42578125" style="33" bestFit="1" customWidth="1"/>
    <col min="14601" max="14601" width="15.42578125" style="33" bestFit="1" customWidth="1"/>
    <col min="14602" max="14602" width="9.42578125" style="33" bestFit="1" customWidth="1"/>
    <col min="14603" max="14603" width="15.42578125" style="33" bestFit="1" customWidth="1"/>
    <col min="14604" max="14604" width="9.42578125" style="33" bestFit="1" customWidth="1"/>
    <col min="14605" max="14848" width="9.140625" style="33"/>
    <col min="14849" max="14849" width="15.85546875" style="33" customWidth="1"/>
    <col min="14850" max="14850" width="50.7109375" style="33" customWidth="1"/>
    <col min="14851" max="14851" width="20.140625" style="33" customWidth="1"/>
    <col min="14852" max="14853" width="17.7109375" style="33" bestFit="1" customWidth="1"/>
    <col min="14854" max="14854" width="16.5703125" style="33" bestFit="1" customWidth="1"/>
    <col min="14855" max="14855" width="15.7109375" style="33" bestFit="1" customWidth="1"/>
    <col min="14856" max="14856" width="18.42578125" style="33" bestFit="1" customWidth="1"/>
    <col min="14857" max="14857" width="15.42578125" style="33" bestFit="1" customWidth="1"/>
    <col min="14858" max="14858" width="9.42578125" style="33" bestFit="1" customWidth="1"/>
    <col min="14859" max="14859" width="15.42578125" style="33" bestFit="1" customWidth="1"/>
    <col min="14860" max="14860" width="9.42578125" style="33" bestFit="1" customWidth="1"/>
    <col min="14861" max="15104" width="9.140625" style="33"/>
    <col min="15105" max="15105" width="15.85546875" style="33" customWidth="1"/>
    <col min="15106" max="15106" width="50.7109375" style="33" customWidth="1"/>
    <col min="15107" max="15107" width="20.140625" style="33" customWidth="1"/>
    <col min="15108" max="15109" width="17.7109375" style="33" bestFit="1" customWidth="1"/>
    <col min="15110" max="15110" width="16.5703125" style="33" bestFit="1" customWidth="1"/>
    <col min="15111" max="15111" width="15.7109375" style="33" bestFit="1" customWidth="1"/>
    <col min="15112" max="15112" width="18.42578125" style="33" bestFit="1" customWidth="1"/>
    <col min="15113" max="15113" width="15.42578125" style="33" bestFit="1" customWidth="1"/>
    <col min="15114" max="15114" width="9.42578125" style="33" bestFit="1" customWidth="1"/>
    <col min="15115" max="15115" width="15.42578125" style="33" bestFit="1" customWidth="1"/>
    <col min="15116" max="15116" width="9.42578125" style="33" bestFit="1" customWidth="1"/>
    <col min="15117" max="15360" width="9.140625" style="33"/>
    <col min="15361" max="15361" width="15.85546875" style="33" customWidth="1"/>
    <col min="15362" max="15362" width="50.7109375" style="33" customWidth="1"/>
    <col min="15363" max="15363" width="20.140625" style="33" customWidth="1"/>
    <col min="15364" max="15365" width="17.7109375" style="33" bestFit="1" customWidth="1"/>
    <col min="15366" max="15366" width="16.5703125" style="33" bestFit="1" customWidth="1"/>
    <col min="15367" max="15367" width="15.7109375" style="33" bestFit="1" customWidth="1"/>
    <col min="15368" max="15368" width="18.42578125" style="33" bestFit="1" customWidth="1"/>
    <col min="15369" max="15369" width="15.42578125" style="33" bestFit="1" customWidth="1"/>
    <col min="15370" max="15370" width="9.42578125" style="33" bestFit="1" customWidth="1"/>
    <col min="15371" max="15371" width="15.42578125" style="33" bestFit="1" customWidth="1"/>
    <col min="15372" max="15372" width="9.42578125" style="33" bestFit="1" customWidth="1"/>
    <col min="15373" max="15616" width="9.140625" style="33"/>
    <col min="15617" max="15617" width="15.85546875" style="33" customWidth="1"/>
    <col min="15618" max="15618" width="50.7109375" style="33" customWidth="1"/>
    <col min="15619" max="15619" width="20.140625" style="33" customWidth="1"/>
    <col min="15620" max="15621" width="17.7109375" style="33" bestFit="1" customWidth="1"/>
    <col min="15622" max="15622" width="16.5703125" style="33" bestFit="1" customWidth="1"/>
    <col min="15623" max="15623" width="15.7109375" style="33" bestFit="1" customWidth="1"/>
    <col min="15624" max="15624" width="18.42578125" style="33" bestFit="1" customWidth="1"/>
    <col min="15625" max="15625" width="15.42578125" style="33" bestFit="1" customWidth="1"/>
    <col min="15626" max="15626" width="9.42578125" style="33" bestFit="1" customWidth="1"/>
    <col min="15627" max="15627" width="15.42578125" style="33" bestFit="1" customWidth="1"/>
    <col min="15628" max="15628" width="9.42578125" style="33" bestFit="1" customWidth="1"/>
    <col min="15629" max="15872" width="9.140625" style="33"/>
    <col min="15873" max="15873" width="15.85546875" style="33" customWidth="1"/>
    <col min="15874" max="15874" width="50.7109375" style="33" customWidth="1"/>
    <col min="15875" max="15875" width="20.140625" style="33" customWidth="1"/>
    <col min="15876" max="15877" width="17.7109375" style="33" bestFit="1" customWidth="1"/>
    <col min="15878" max="15878" width="16.5703125" style="33" bestFit="1" customWidth="1"/>
    <col min="15879" max="15879" width="15.7109375" style="33" bestFit="1" customWidth="1"/>
    <col min="15880" max="15880" width="18.42578125" style="33" bestFit="1" customWidth="1"/>
    <col min="15881" max="15881" width="15.42578125" style="33" bestFit="1" customWidth="1"/>
    <col min="15882" max="15882" width="9.42578125" style="33" bestFit="1" customWidth="1"/>
    <col min="15883" max="15883" width="15.42578125" style="33" bestFit="1" customWidth="1"/>
    <col min="15884" max="15884" width="9.42578125" style="33" bestFit="1" customWidth="1"/>
    <col min="15885" max="16128" width="9.140625" style="33"/>
    <col min="16129" max="16129" width="15.85546875" style="33" customWidth="1"/>
    <col min="16130" max="16130" width="50.7109375" style="33" customWidth="1"/>
    <col min="16131" max="16131" width="20.140625" style="33" customWidth="1"/>
    <col min="16132" max="16133" width="17.7109375" style="33" bestFit="1" customWidth="1"/>
    <col min="16134" max="16134" width="16.5703125" style="33" bestFit="1" customWidth="1"/>
    <col min="16135" max="16135" width="15.7109375" style="33" bestFit="1" customWidth="1"/>
    <col min="16136" max="16136" width="18.42578125" style="33" bestFit="1" customWidth="1"/>
    <col min="16137" max="16137" width="15.42578125" style="33" bestFit="1" customWidth="1"/>
    <col min="16138" max="16138" width="9.42578125" style="33" bestFit="1" customWidth="1"/>
    <col min="16139" max="16139" width="15.42578125" style="33" bestFit="1" customWidth="1"/>
    <col min="16140" max="16140" width="9.42578125" style="33" bestFit="1" customWidth="1"/>
    <col min="16141" max="16384" width="9.140625" style="33"/>
  </cols>
  <sheetData>
    <row r="1" spans="1:15" ht="18" hidden="1" customHeight="1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44"/>
      <c r="M1" s="144"/>
      <c r="N1" s="144"/>
      <c r="O1" s="144"/>
    </row>
    <row r="2" spans="1:15" ht="15.75" hidden="1" customHeight="1" x14ac:dyDescent="0.2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144"/>
      <c r="M2" s="144"/>
      <c r="N2" s="144"/>
      <c r="O2" s="144"/>
    </row>
    <row r="3" spans="1:15" ht="18" hidden="1" customHeight="1" x14ac:dyDescent="0.2">
      <c r="A3" s="151"/>
      <c r="B3" s="151"/>
      <c r="C3" s="151"/>
      <c r="D3" s="151"/>
      <c r="E3" s="151"/>
      <c r="F3" s="151"/>
      <c r="G3" s="151"/>
      <c r="H3" s="151"/>
      <c r="I3" s="152"/>
      <c r="J3" s="152"/>
      <c r="K3" s="152"/>
      <c r="L3" s="144"/>
      <c r="M3" s="144"/>
      <c r="N3" s="144"/>
      <c r="O3" s="144"/>
    </row>
    <row r="4" spans="1:15" ht="18" x14ac:dyDescent="0.2">
      <c r="A4" s="151"/>
      <c r="B4" s="151"/>
      <c r="C4" s="151"/>
      <c r="D4" s="151"/>
      <c r="E4" s="151"/>
      <c r="F4" s="151"/>
      <c r="G4" s="151"/>
      <c r="H4" s="151"/>
      <c r="I4" s="152"/>
      <c r="J4" s="152"/>
      <c r="K4" s="152"/>
      <c r="L4" s="144"/>
      <c r="M4" s="144"/>
      <c r="N4" s="144"/>
      <c r="O4" s="144"/>
    </row>
    <row r="5" spans="1:15" ht="15.75" customHeight="1" x14ac:dyDescent="0.2">
      <c r="A5" s="278" t="s">
        <v>261</v>
      </c>
      <c r="B5" s="278"/>
      <c r="C5" s="278"/>
      <c r="D5" s="278"/>
      <c r="E5" s="278"/>
      <c r="F5" s="278"/>
      <c r="G5" s="278"/>
      <c r="H5" s="278"/>
      <c r="I5" s="39"/>
      <c r="J5" s="39"/>
      <c r="K5" s="39"/>
      <c r="L5" s="144"/>
      <c r="M5" s="144"/>
      <c r="N5" s="144"/>
      <c r="O5" s="144"/>
    </row>
    <row r="6" spans="1:15" ht="18" x14ac:dyDescent="0.2">
      <c r="A6" s="151"/>
      <c r="B6" s="151"/>
      <c r="C6" s="151"/>
      <c r="D6" s="151"/>
      <c r="E6" s="151"/>
      <c r="F6" s="151"/>
      <c r="G6" s="151"/>
      <c r="H6" s="151"/>
      <c r="I6" s="152"/>
      <c r="J6" s="152"/>
      <c r="K6" s="152"/>
      <c r="L6" s="144"/>
      <c r="M6" s="144"/>
      <c r="N6" s="144"/>
      <c r="O6" s="144"/>
    </row>
    <row r="7" spans="1:15" s="34" customFormat="1" ht="57" x14ac:dyDescent="0.25">
      <c r="A7" s="277" t="s">
        <v>3</v>
      </c>
      <c r="B7" s="277"/>
      <c r="C7" s="158" t="s">
        <v>581</v>
      </c>
      <c r="D7" s="158" t="s">
        <v>262</v>
      </c>
      <c r="E7" s="158" t="s">
        <v>263</v>
      </c>
      <c r="F7" s="158" t="s">
        <v>582</v>
      </c>
      <c r="G7" s="158" t="s">
        <v>264</v>
      </c>
      <c r="H7" s="158" t="s">
        <v>265</v>
      </c>
      <c r="I7" s="145"/>
      <c r="J7" s="145"/>
      <c r="K7" s="145"/>
      <c r="L7" s="145"/>
      <c r="M7" s="145"/>
      <c r="N7" s="145"/>
      <c r="O7" s="145"/>
    </row>
    <row r="8" spans="1:15" s="35" customFormat="1" x14ac:dyDescent="0.2">
      <c r="A8" s="276">
        <v>1</v>
      </c>
      <c r="B8" s="276"/>
      <c r="C8" s="159">
        <v>2</v>
      </c>
      <c r="D8" s="159">
        <v>3</v>
      </c>
      <c r="E8" s="159">
        <v>4.3333333333333304</v>
      </c>
      <c r="F8" s="159">
        <v>5.0833333333333304</v>
      </c>
      <c r="G8" s="159">
        <v>6</v>
      </c>
      <c r="H8" s="159">
        <v>7</v>
      </c>
      <c r="I8" s="147"/>
      <c r="J8" s="147"/>
      <c r="K8" s="147"/>
      <c r="L8" s="147"/>
      <c r="M8" s="146"/>
      <c r="N8" s="146"/>
      <c r="O8" s="146"/>
    </row>
    <row r="9" spans="1:15" ht="12.75" customHeight="1" x14ac:dyDescent="0.2">
      <c r="A9" s="160" t="s">
        <v>258</v>
      </c>
      <c r="B9" s="160" t="s">
        <v>28</v>
      </c>
      <c r="C9" s="161" t="s">
        <v>30</v>
      </c>
      <c r="D9" s="161" t="s">
        <v>30</v>
      </c>
      <c r="E9" s="161" t="s">
        <v>30</v>
      </c>
      <c r="F9" s="161" t="s">
        <v>30</v>
      </c>
      <c r="G9" s="161" t="s">
        <v>28</v>
      </c>
      <c r="H9" s="161" t="s">
        <v>28</v>
      </c>
      <c r="I9" s="155"/>
      <c r="J9" s="155"/>
      <c r="K9" s="155"/>
      <c r="L9" s="155"/>
      <c r="M9" s="156"/>
      <c r="N9" s="156"/>
      <c r="O9" s="156"/>
    </row>
    <row r="10" spans="1:15" x14ac:dyDescent="0.2">
      <c r="A10" s="206" t="s">
        <v>259</v>
      </c>
      <c r="B10" s="207" t="s">
        <v>28</v>
      </c>
      <c r="C10" s="210">
        <f t="shared" ref="C10:F11" si="0">+C11</f>
        <v>0</v>
      </c>
      <c r="D10" s="211">
        <f t="shared" si="0"/>
        <v>0</v>
      </c>
      <c r="E10" s="211">
        <f t="shared" si="0"/>
        <v>0</v>
      </c>
      <c r="F10" s="210">
        <f t="shared" si="0"/>
        <v>0</v>
      </c>
      <c r="G10" s="210">
        <f t="shared" ref="G10:G19" si="1">IFERROR(+F10/C10*100,0)</f>
        <v>0</v>
      </c>
      <c r="H10" s="210">
        <f t="shared" ref="H10:H19" si="2">IFERROR(+F10/E10*100,0)</f>
        <v>0</v>
      </c>
      <c r="I10" s="155"/>
      <c r="J10" s="155"/>
      <c r="K10" s="155"/>
      <c r="L10" s="155"/>
      <c r="M10" s="170"/>
      <c r="N10" s="170"/>
      <c r="O10" s="170"/>
    </row>
    <row r="11" spans="1:15" x14ac:dyDescent="0.2">
      <c r="A11" s="205" t="s">
        <v>59</v>
      </c>
      <c r="B11" s="181" t="s">
        <v>60</v>
      </c>
      <c r="C11" s="208">
        <f t="shared" si="0"/>
        <v>0</v>
      </c>
      <c r="D11" s="209">
        <f t="shared" si="0"/>
        <v>0</v>
      </c>
      <c r="E11" s="209">
        <f t="shared" si="0"/>
        <v>0</v>
      </c>
      <c r="F11" s="208">
        <f t="shared" si="0"/>
        <v>0</v>
      </c>
      <c r="G11" s="208">
        <f t="shared" si="1"/>
        <v>0</v>
      </c>
      <c r="H11" s="208">
        <f t="shared" si="2"/>
        <v>0</v>
      </c>
      <c r="I11" s="155"/>
      <c r="J11" s="155"/>
      <c r="K11" s="155"/>
      <c r="L11" s="155"/>
      <c r="M11" s="170"/>
      <c r="N11" s="170"/>
      <c r="O11" s="170"/>
    </row>
    <row r="12" spans="1:15" x14ac:dyDescent="0.2">
      <c r="A12" s="173" t="s">
        <v>62</v>
      </c>
      <c r="B12" s="157" t="s">
        <v>63</v>
      </c>
      <c r="C12" s="153"/>
      <c r="D12" s="154"/>
      <c r="E12" s="154"/>
      <c r="F12" s="153"/>
      <c r="G12" s="175">
        <f t="shared" si="1"/>
        <v>0</v>
      </c>
      <c r="H12" s="175">
        <f t="shared" si="2"/>
        <v>0</v>
      </c>
      <c r="I12" s="155"/>
      <c r="J12" s="155"/>
      <c r="K12" s="155"/>
      <c r="L12" s="155"/>
      <c r="M12" s="156"/>
      <c r="N12" s="156"/>
      <c r="O12" s="156"/>
    </row>
    <row r="13" spans="1:15" x14ac:dyDescent="0.2">
      <c r="A13" s="206" t="s">
        <v>513</v>
      </c>
      <c r="B13" s="207" t="s">
        <v>28</v>
      </c>
      <c r="C13" s="210">
        <f>+C14+C16+C18</f>
        <v>0</v>
      </c>
      <c r="D13" s="211">
        <f>+D14+D16+D18</f>
        <v>0</v>
      </c>
      <c r="E13" s="211">
        <f>+E14+E16+E18</f>
        <v>0</v>
      </c>
      <c r="F13" s="210">
        <f>+F14+F16+F18</f>
        <v>0</v>
      </c>
      <c r="G13" s="210">
        <f t="shared" si="1"/>
        <v>0</v>
      </c>
      <c r="H13" s="210">
        <f t="shared" si="2"/>
        <v>0</v>
      </c>
      <c r="I13" s="155"/>
      <c r="J13" s="155"/>
      <c r="K13" s="155"/>
      <c r="L13" s="155"/>
      <c r="M13" s="170"/>
      <c r="N13" s="170"/>
      <c r="O13" s="170"/>
    </row>
    <row r="14" spans="1:15" x14ac:dyDescent="0.2">
      <c r="A14" s="205" t="s">
        <v>83</v>
      </c>
      <c r="B14" s="181" t="s">
        <v>489</v>
      </c>
      <c r="C14" s="208">
        <f>+C15</f>
        <v>0</v>
      </c>
      <c r="D14" s="209">
        <f>+D15</f>
        <v>0</v>
      </c>
      <c r="E14" s="209">
        <f>+E15</f>
        <v>0</v>
      </c>
      <c r="F14" s="208">
        <f>+F15</f>
        <v>0</v>
      </c>
      <c r="G14" s="208">
        <f t="shared" si="1"/>
        <v>0</v>
      </c>
      <c r="H14" s="208">
        <f t="shared" si="2"/>
        <v>0</v>
      </c>
      <c r="I14" s="155"/>
      <c r="J14" s="155"/>
      <c r="K14" s="155"/>
      <c r="L14" s="155"/>
      <c r="M14" s="170"/>
      <c r="N14" s="170"/>
      <c r="O14" s="170"/>
    </row>
    <row r="15" spans="1:15" x14ac:dyDescent="0.2">
      <c r="A15" s="173" t="s">
        <v>85</v>
      </c>
      <c r="B15" s="157" t="s">
        <v>489</v>
      </c>
      <c r="C15" s="153"/>
      <c r="D15" s="154"/>
      <c r="E15" s="154"/>
      <c r="F15" s="153"/>
      <c r="G15" s="175">
        <f t="shared" si="1"/>
        <v>0</v>
      </c>
      <c r="H15" s="175">
        <f t="shared" si="2"/>
        <v>0</v>
      </c>
      <c r="I15" s="156"/>
      <c r="J15" s="156"/>
      <c r="K15" s="156"/>
      <c r="L15" s="156"/>
      <c r="M15" s="156"/>
      <c r="N15" s="156"/>
      <c r="O15" s="156"/>
    </row>
    <row r="16" spans="1:15" x14ac:dyDescent="0.2">
      <c r="A16" s="205" t="s">
        <v>59</v>
      </c>
      <c r="B16" s="181" t="s">
        <v>60</v>
      </c>
      <c r="C16" s="208">
        <f>+C17</f>
        <v>0</v>
      </c>
      <c r="D16" s="209">
        <f>+D17</f>
        <v>0</v>
      </c>
      <c r="E16" s="209">
        <f>+E17</f>
        <v>0</v>
      </c>
      <c r="F16" s="208">
        <f>+F17</f>
        <v>0</v>
      </c>
      <c r="G16" s="208">
        <f t="shared" si="1"/>
        <v>0</v>
      </c>
      <c r="H16" s="208">
        <f t="shared" si="2"/>
        <v>0</v>
      </c>
      <c r="I16" s="155"/>
      <c r="J16" s="155"/>
      <c r="K16" s="155"/>
      <c r="L16" s="155"/>
      <c r="M16" s="170"/>
      <c r="N16" s="170"/>
      <c r="O16" s="170"/>
    </row>
    <row r="17" spans="1:15" x14ac:dyDescent="0.2">
      <c r="A17" s="173" t="s">
        <v>62</v>
      </c>
      <c r="B17" s="157" t="s">
        <v>63</v>
      </c>
      <c r="C17" s="153"/>
      <c r="D17" s="154"/>
      <c r="E17" s="154"/>
      <c r="F17" s="153"/>
      <c r="G17" s="175">
        <f t="shared" si="1"/>
        <v>0</v>
      </c>
      <c r="H17" s="175">
        <f t="shared" si="2"/>
        <v>0</v>
      </c>
      <c r="I17" s="156"/>
      <c r="J17" s="156"/>
      <c r="K17" s="156"/>
      <c r="L17" s="156"/>
      <c r="M17" s="156"/>
      <c r="N17" s="156"/>
      <c r="O17" s="156"/>
    </row>
    <row r="18" spans="1:15" x14ac:dyDescent="0.2">
      <c r="A18" s="205" t="s">
        <v>64</v>
      </c>
      <c r="B18" s="181" t="s">
        <v>65</v>
      </c>
      <c r="C18" s="208">
        <f>+C19</f>
        <v>0</v>
      </c>
      <c r="D18" s="209">
        <f>+D19</f>
        <v>0</v>
      </c>
      <c r="E18" s="209">
        <f>+E19</f>
        <v>0</v>
      </c>
      <c r="F18" s="208">
        <f>+F19</f>
        <v>0</v>
      </c>
      <c r="G18" s="208">
        <f t="shared" si="1"/>
        <v>0</v>
      </c>
      <c r="H18" s="208">
        <f t="shared" si="2"/>
        <v>0</v>
      </c>
      <c r="I18" s="155"/>
      <c r="J18" s="155"/>
      <c r="K18" s="155"/>
      <c r="L18" s="155"/>
      <c r="M18" s="170"/>
      <c r="N18" s="170"/>
      <c r="O18" s="170"/>
    </row>
    <row r="19" spans="1:15" x14ac:dyDescent="0.2">
      <c r="A19" s="173" t="s">
        <v>77</v>
      </c>
      <c r="B19" s="157" t="s">
        <v>78</v>
      </c>
      <c r="C19" s="153"/>
      <c r="D19" s="154"/>
      <c r="E19" s="154"/>
      <c r="F19" s="153"/>
      <c r="G19" s="175">
        <f t="shared" si="1"/>
        <v>0</v>
      </c>
      <c r="H19" s="175">
        <f t="shared" si="2"/>
        <v>0</v>
      </c>
      <c r="I19" s="156"/>
      <c r="J19" s="156"/>
      <c r="K19" s="156"/>
      <c r="L19" s="156"/>
      <c r="M19" s="156"/>
      <c r="N19" s="156"/>
      <c r="O19" s="156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06733-BB25-45C9-B66B-B1E794CCF1F9}">
  <dimension ref="A1:F120"/>
  <sheetViews>
    <sheetView topLeftCell="A13" workbookViewId="0">
      <selection activeCell="J48" sqref="J48"/>
    </sheetView>
  </sheetViews>
  <sheetFormatPr defaultRowHeight="15" x14ac:dyDescent="0.25"/>
  <cols>
    <col min="1" max="1" width="16" customWidth="1"/>
    <col min="2" max="2" width="55.28515625" customWidth="1"/>
    <col min="3" max="5" width="13" customWidth="1"/>
    <col min="6" max="6" width="13.28515625" customWidth="1"/>
  </cols>
  <sheetData>
    <row r="1" spans="1:6" ht="15.75" x14ac:dyDescent="0.25">
      <c r="A1" s="219" t="s">
        <v>576</v>
      </c>
      <c r="B1" s="219" t="s">
        <v>577</v>
      </c>
    </row>
    <row r="3" spans="1:6" ht="18.75" x14ac:dyDescent="0.3">
      <c r="A3" s="279" t="s">
        <v>535</v>
      </c>
      <c r="B3" s="279"/>
      <c r="C3" s="279"/>
      <c r="D3" s="279"/>
      <c r="E3" s="279"/>
      <c r="F3" s="279"/>
    </row>
    <row r="4" spans="1:6" ht="18.75" x14ac:dyDescent="0.3">
      <c r="A4" s="279" t="s">
        <v>536</v>
      </c>
      <c r="B4" s="279"/>
      <c r="C4" s="279"/>
      <c r="D4" s="279"/>
      <c r="E4" s="279"/>
      <c r="F4" s="279"/>
    </row>
    <row r="5" spans="1:6" ht="18.75" x14ac:dyDescent="0.3">
      <c r="A5" s="220"/>
      <c r="B5" s="220"/>
      <c r="C5" s="220"/>
      <c r="D5" s="220"/>
      <c r="E5" s="220"/>
      <c r="F5" s="220"/>
    </row>
    <row r="7" spans="1:6" ht="45" x14ac:dyDescent="0.25">
      <c r="A7" s="280" t="s">
        <v>3</v>
      </c>
      <c r="B7" s="281"/>
      <c r="C7" s="221" t="s">
        <v>262</v>
      </c>
      <c r="D7" s="221" t="s">
        <v>263</v>
      </c>
      <c r="E7" s="221" t="s">
        <v>582</v>
      </c>
      <c r="F7" s="221" t="s">
        <v>265</v>
      </c>
    </row>
    <row r="8" spans="1:6" x14ac:dyDescent="0.25">
      <c r="A8" s="282">
        <v>1</v>
      </c>
      <c r="B8" s="283"/>
      <c r="C8" s="222">
        <v>2</v>
      </c>
      <c r="D8" s="222">
        <v>3</v>
      </c>
      <c r="E8" s="222">
        <v>4</v>
      </c>
      <c r="F8" s="222">
        <v>5</v>
      </c>
    </row>
    <row r="9" spans="1:6" x14ac:dyDescent="0.25">
      <c r="A9" s="223" t="s">
        <v>578</v>
      </c>
      <c r="B9" s="224" t="s">
        <v>579</v>
      </c>
      <c r="C9" s="225">
        <f t="shared" ref="C9:E10" si="0">SUM(C10)</f>
        <v>1647442</v>
      </c>
      <c r="D9" s="225">
        <f t="shared" si="0"/>
        <v>1603619.29</v>
      </c>
      <c r="E9" s="226">
        <f t="shared" si="0"/>
        <v>1604655.0999999999</v>
      </c>
      <c r="F9" s="225">
        <f t="shared" ref="F9:F14" si="1">E9/D9*100</f>
        <v>100.0645920142305</v>
      </c>
    </row>
    <row r="10" spans="1:6" x14ac:dyDescent="0.25">
      <c r="A10" s="227" t="s">
        <v>537</v>
      </c>
      <c r="B10" s="228" t="s">
        <v>538</v>
      </c>
      <c r="C10" s="229">
        <f t="shared" si="0"/>
        <v>1647442</v>
      </c>
      <c r="D10" s="229">
        <f t="shared" si="0"/>
        <v>1603619.29</v>
      </c>
      <c r="E10" s="230">
        <f t="shared" si="0"/>
        <v>1604655.0999999999</v>
      </c>
      <c r="F10" s="229">
        <f t="shared" si="1"/>
        <v>100.0645920142305</v>
      </c>
    </row>
    <row r="11" spans="1:6" x14ac:dyDescent="0.25">
      <c r="A11" s="231" t="s">
        <v>539</v>
      </c>
      <c r="B11" s="232" t="s">
        <v>540</v>
      </c>
      <c r="C11" s="233">
        <f>SUM(C12,C22,C33,C37)</f>
        <v>1647442</v>
      </c>
      <c r="D11" s="233">
        <f>SUM(D12,D22,D33,D37)</f>
        <v>1603619.29</v>
      </c>
      <c r="E11" s="234">
        <f>SUM(E12,E22,E33,E37)</f>
        <v>1604655.0999999999</v>
      </c>
      <c r="F11" s="233">
        <f t="shared" si="1"/>
        <v>100.0645920142305</v>
      </c>
    </row>
    <row r="12" spans="1:6" x14ac:dyDescent="0.25">
      <c r="A12" s="242" t="s">
        <v>541</v>
      </c>
      <c r="B12" s="243" t="s">
        <v>542</v>
      </c>
      <c r="C12" s="225">
        <f>SUM(C13)</f>
        <v>1184505</v>
      </c>
      <c r="D12" s="225">
        <f t="shared" ref="D12:F12" si="2">SUM(D13)</f>
        <v>1163421.29</v>
      </c>
      <c r="E12" s="226">
        <f t="shared" si="2"/>
        <v>1163420.94</v>
      </c>
      <c r="F12" s="225">
        <f t="shared" si="2"/>
        <v>99.999969916314654</v>
      </c>
    </row>
    <row r="13" spans="1:6" s="235" customFormat="1" x14ac:dyDescent="0.25">
      <c r="A13" s="249" t="s">
        <v>58</v>
      </c>
      <c r="B13" s="241" t="s">
        <v>57</v>
      </c>
      <c r="C13" s="233">
        <f>SUM(C14:C21)</f>
        <v>1184505</v>
      </c>
      <c r="D13" s="233">
        <f>SUM(D14:D21)</f>
        <v>1163421.29</v>
      </c>
      <c r="E13" s="234">
        <f>SUM(E14,E18)</f>
        <v>1163420.94</v>
      </c>
      <c r="F13" s="233">
        <f t="shared" si="1"/>
        <v>99.999969916314654</v>
      </c>
    </row>
    <row r="14" spans="1:6" s="240" customFormat="1" x14ac:dyDescent="0.25">
      <c r="A14" s="247" t="s">
        <v>85</v>
      </c>
      <c r="B14" s="244" t="s">
        <v>86</v>
      </c>
      <c r="C14" s="245">
        <v>1155023</v>
      </c>
      <c r="D14" s="245">
        <v>1146756.77</v>
      </c>
      <c r="E14" s="246">
        <f>SUM(E15:E17)</f>
        <v>1146756.5899999999</v>
      </c>
      <c r="F14" s="245">
        <f t="shared" si="1"/>
        <v>99.999984303558961</v>
      </c>
    </row>
    <row r="15" spans="1:6" s="240" customFormat="1" x14ac:dyDescent="0.25">
      <c r="A15" s="236">
        <v>3111</v>
      </c>
      <c r="B15" s="237" t="s">
        <v>90</v>
      </c>
      <c r="C15" s="238"/>
      <c r="D15" s="238"/>
      <c r="E15" s="239">
        <v>933001.58</v>
      </c>
      <c r="F15" s="238"/>
    </row>
    <row r="16" spans="1:6" s="240" customFormat="1" x14ac:dyDescent="0.25">
      <c r="A16" s="236">
        <v>3121</v>
      </c>
      <c r="B16" s="237" t="s">
        <v>94</v>
      </c>
      <c r="C16" s="238"/>
      <c r="D16" s="238"/>
      <c r="E16" s="239">
        <v>59809.65</v>
      </c>
      <c r="F16" s="238"/>
    </row>
    <row r="17" spans="1:6" s="240" customFormat="1" x14ac:dyDescent="0.25">
      <c r="A17" s="236">
        <v>3132</v>
      </c>
      <c r="B17" s="237" t="s">
        <v>99</v>
      </c>
      <c r="C17" s="238"/>
      <c r="D17" s="238"/>
      <c r="E17" s="239">
        <v>153945.35999999999</v>
      </c>
      <c r="F17" s="238"/>
    </row>
    <row r="18" spans="1:6" s="240" customFormat="1" x14ac:dyDescent="0.25">
      <c r="A18" s="247" t="s">
        <v>100</v>
      </c>
      <c r="B18" s="244" t="s">
        <v>101</v>
      </c>
      <c r="C18" s="245">
        <v>29482</v>
      </c>
      <c r="D18" s="245">
        <v>16664.52</v>
      </c>
      <c r="E18" s="246">
        <f>SUM(E19:E21)</f>
        <v>16664.349999999999</v>
      </c>
      <c r="F18" s="245">
        <f>E18/D18*100</f>
        <v>99.998979868607066</v>
      </c>
    </row>
    <row r="19" spans="1:6" s="240" customFormat="1" x14ac:dyDescent="0.25">
      <c r="A19" s="236">
        <v>3212</v>
      </c>
      <c r="B19" s="237" t="s">
        <v>107</v>
      </c>
      <c r="C19" s="238"/>
      <c r="D19" s="238"/>
      <c r="E19" s="239">
        <v>12424.8</v>
      </c>
      <c r="F19" s="238"/>
    </row>
    <row r="20" spans="1:6" s="240" customFormat="1" x14ac:dyDescent="0.25">
      <c r="A20" s="236">
        <v>3236</v>
      </c>
      <c r="B20" s="237" t="s">
        <v>137</v>
      </c>
      <c r="C20" s="238"/>
      <c r="D20" s="238"/>
      <c r="E20" s="239">
        <v>2030.69</v>
      </c>
      <c r="F20" s="238"/>
    </row>
    <row r="21" spans="1:6" s="240" customFormat="1" x14ac:dyDescent="0.25">
      <c r="A21" s="236">
        <v>3295</v>
      </c>
      <c r="B21" s="237" t="s">
        <v>158</v>
      </c>
      <c r="C21" s="238"/>
      <c r="D21" s="238"/>
      <c r="E21" s="239">
        <v>2208.86</v>
      </c>
      <c r="F21" s="238"/>
    </row>
    <row r="22" spans="1:6" s="235" customFormat="1" x14ac:dyDescent="0.25">
      <c r="A22" s="242" t="s">
        <v>543</v>
      </c>
      <c r="B22" s="243" t="s">
        <v>544</v>
      </c>
      <c r="C22" s="225">
        <f>SUM(C23)</f>
        <v>5463</v>
      </c>
      <c r="D22" s="225">
        <f t="shared" ref="D22:F22" si="3">SUM(D23)</f>
        <v>17509</v>
      </c>
      <c r="E22" s="226">
        <f t="shared" si="3"/>
        <v>17509.48</v>
      </c>
      <c r="F22" s="225">
        <f t="shared" si="3"/>
        <v>100.00274144725569</v>
      </c>
    </row>
    <row r="23" spans="1:6" s="235" customFormat="1" x14ac:dyDescent="0.25">
      <c r="A23" s="250" t="s">
        <v>58</v>
      </c>
      <c r="B23" s="251" t="s">
        <v>57</v>
      </c>
      <c r="C23" s="229">
        <f>SUM(C24:C31)</f>
        <v>5463</v>
      </c>
      <c r="D23" s="229">
        <f>SUM(D24:D31)</f>
        <v>17509</v>
      </c>
      <c r="E23" s="230">
        <f>SUM(E24,E28,E31)</f>
        <v>17509.48</v>
      </c>
      <c r="F23" s="229">
        <f t="shared" ref="F23:F34" si="4">E23/D23*100</f>
        <v>100.00274144725569</v>
      </c>
    </row>
    <row r="24" spans="1:6" s="240" customFormat="1" x14ac:dyDescent="0.25">
      <c r="A24" s="247" t="s">
        <v>85</v>
      </c>
      <c r="B24" s="244" t="s">
        <v>86</v>
      </c>
      <c r="C24" s="245">
        <v>2723</v>
      </c>
      <c r="D24" s="245">
        <f>7146+1108+121</f>
        <v>8375</v>
      </c>
      <c r="E24" s="246">
        <f>SUM(E25:E27)</f>
        <v>8375.18</v>
      </c>
      <c r="F24" s="245">
        <f t="shared" si="4"/>
        <v>100.00214925373135</v>
      </c>
    </row>
    <row r="25" spans="1:6" s="240" customFormat="1" x14ac:dyDescent="0.25">
      <c r="A25" s="236">
        <v>3111</v>
      </c>
      <c r="B25" s="237" t="s">
        <v>90</v>
      </c>
      <c r="C25" s="238"/>
      <c r="D25" s="238"/>
      <c r="E25" s="239">
        <v>7146.05</v>
      </c>
      <c r="F25" s="238"/>
    </row>
    <row r="26" spans="1:6" s="240" customFormat="1" x14ac:dyDescent="0.25">
      <c r="A26" s="236">
        <v>3132</v>
      </c>
      <c r="B26" s="237" t="s">
        <v>99</v>
      </c>
      <c r="C26" s="238"/>
      <c r="D26" s="238"/>
      <c r="E26" s="239">
        <f>1071.92+35.72</f>
        <v>1107.6400000000001</v>
      </c>
      <c r="F26" s="238"/>
    </row>
    <row r="27" spans="1:6" s="240" customFormat="1" x14ac:dyDescent="0.25">
      <c r="A27" s="236">
        <v>3133</v>
      </c>
      <c r="B27" s="237" t="s">
        <v>384</v>
      </c>
      <c r="C27" s="238"/>
      <c r="D27" s="238"/>
      <c r="E27" s="239">
        <v>121.49</v>
      </c>
      <c r="F27" s="238"/>
    </row>
    <row r="28" spans="1:6" s="240" customFormat="1" x14ac:dyDescent="0.25">
      <c r="A28" s="247">
        <v>32</v>
      </c>
      <c r="B28" s="244" t="s">
        <v>101</v>
      </c>
      <c r="C28" s="245">
        <v>1748</v>
      </c>
      <c r="D28" s="245">
        <f>5249+630</f>
        <v>5879</v>
      </c>
      <c r="E28" s="246">
        <f>SUM(E29:E30)</f>
        <v>5879.17</v>
      </c>
      <c r="F28" s="245">
        <f t="shared" si="4"/>
        <v>100.0028916482395</v>
      </c>
    </row>
    <row r="29" spans="1:6" s="240" customFormat="1" x14ac:dyDescent="0.25">
      <c r="A29" s="236">
        <v>3295</v>
      </c>
      <c r="B29" s="237" t="s">
        <v>158</v>
      </c>
      <c r="C29" s="238"/>
      <c r="D29" s="238"/>
      <c r="E29" s="239">
        <v>630.41999999999996</v>
      </c>
      <c r="F29" s="238"/>
    </row>
    <row r="30" spans="1:6" s="240" customFormat="1" x14ac:dyDescent="0.25">
      <c r="A30" s="236">
        <v>3296</v>
      </c>
      <c r="B30" s="237" t="s">
        <v>160</v>
      </c>
      <c r="C30" s="238"/>
      <c r="D30" s="238"/>
      <c r="E30" s="239">
        <v>5248.75</v>
      </c>
      <c r="F30" s="238"/>
    </row>
    <row r="31" spans="1:6" s="240" customFormat="1" x14ac:dyDescent="0.25">
      <c r="A31" s="247">
        <v>34</v>
      </c>
      <c r="B31" s="244" t="s">
        <v>163</v>
      </c>
      <c r="C31" s="245">
        <v>992</v>
      </c>
      <c r="D31" s="245">
        <v>3255</v>
      </c>
      <c r="E31" s="246">
        <f>SUM(E32)</f>
        <v>3255.13</v>
      </c>
      <c r="F31" s="245">
        <f t="shared" si="4"/>
        <v>100.00399385560677</v>
      </c>
    </row>
    <row r="32" spans="1:6" s="240" customFormat="1" x14ac:dyDescent="0.25">
      <c r="A32" s="236">
        <v>3433</v>
      </c>
      <c r="B32" s="237" t="s">
        <v>396</v>
      </c>
      <c r="C32" s="238"/>
      <c r="D32" s="238"/>
      <c r="E32" s="239">
        <v>3255.13</v>
      </c>
      <c r="F32" s="238"/>
    </row>
    <row r="33" spans="1:6" s="235" customFormat="1" x14ac:dyDescent="0.25">
      <c r="A33" s="242" t="s">
        <v>545</v>
      </c>
      <c r="B33" s="243" t="s">
        <v>546</v>
      </c>
      <c r="C33" s="225">
        <f>SUM(C34)</f>
        <v>5415</v>
      </c>
      <c r="D33" s="225">
        <f t="shared" ref="D33:E33" si="5">SUM(D34)</f>
        <v>1846</v>
      </c>
      <c r="E33" s="226">
        <f t="shared" si="5"/>
        <v>1846</v>
      </c>
      <c r="F33" s="225">
        <f t="shared" si="4"/>
        <v>100</v>
      </c>
    </row>
    <row r="34" spans="1:6" s="235" customFormat="1" x14ac:dyDescent="0.25">
      <c r="A34" s="250" t="s">
        <v>77</v>
      </c>
      <c r="B34" s="251" t="s">
        <v>78</v>
      </c>
      <c r="C34" s="229">
        <f t="shared" ref="C34:D34" si="6">SUM(C35)</f>
        <v>5415</v>
      </c>
      <c r="D34" s="229">
        <f t="shared" si="6"/>
        <v>1846</v>
      </c>
      <c r="E34" s="230">
        <f>SUM(E35)</f>
        <v>1846</v>
      </c>
      <c r="F34" s="229">
        <f t="shared" si="4"/>
        <v>100</v>
      </c>
    </row>
    <row r="35" spans="1:6" s="240" customFormat="1" x14ac:dyDescent="0.25">
      <c r="A35" s="247" t="s">
        <v>100</v>
      </c>
      <c r="B35" s="244" t="s">
        <v>101</v>
      </c>
      <c r="C35" s="245">
        <v>5415</v>
      </c>
      <c r="D35" s="245">
        <v>1846</v>
      </c>
      <c r="E35" s="246">
        <f>SUM(E36)</f>
        <v>1846</v>
      </c>
      <c r="F35" s="245">
        <f>E35/D35*100</f>
        <v>100</v>
      </c>
    </row>
    <row r="36" spans="1:6" s="240" customFormat="1" x14ac:dyDescent="0.25">
      <c r="A36" s="236">
        <v>3211</v>
      </c>
      <c r="B36" s="237" t="s">
        <v>105</v>
      </c>
      <c r="C36" s="238"/>
      <c r="D36" s="238"/>
      <c r="E36" s="239">
        <v>1846</v>
      </c>
      <c r="F36" s="238"/>
    </row>
    <row r="37" spans="1:6" s="235" customFormat="1" x14ac:dyDescent="0.25">
      <c r="A37" s="242" t="s">
        <v>547</v>
      </c>
      <c r="B37" s="243" t="s">
        <v>548</v>
      </c>
      <c r="C37" s="225">
        <f>SUM(C38,C56,C90,C118)</f>
        <v>452059</v>
      </c>
      <c r="D37" s="225">
        <f t="shared" ref="D37:E37" si="7">SUM(D38,D56,D90,D118)</f>
        <v>420843</v>
      </c>
      <c r="E37" s="226">
        <f t="shared" si="7"/>
        <v>421878.68</v>
      </c>
      <c r="F37" s="225">
        <f t="shared" ref="F37" si="8">E37/D37*100</f>
        <v>100.24609652530754</v>
      </c>
    </row>
    <row r="38" spans="1:6" s="235" customFormat="1" x14ac:dyDescent="0.25">
      <c r="A38" s="250" t="s">
        <v>85</v>
      </c>
      <c r="B38" s="251" t="s">
        <v>489</v>
      </c>
      <c r="C38" s="229">
        <f>SUM(C39:C54)</f>
        <v>18581</v>
      </c>
      <c r="D38" s="229">
        <f>SUM(D39:D54)</f>
        <v>16668</v>
      </c>
      <c r="E38" s="230">
        <f>SUM(E39,E41,E49,E52,E54)</f>
        <v>16737.810000000001</v>
      </c>
      <c r="F38" s="229">
        <f t="shared" ref="F38:F54" si="9">E38/D38*100</f>
        <v>100.4188264938805</v>
      </c>
    </row>
    <row r="39" spans="1:6" s="240" customFormat="1" x14ac:dyDescent="0.25">
      <c r="A39" s="247" t="s">
        <v>85</v>
      </c>
      <c r="B39" s="244" t="s">
        <v>86</v>
      </c>
      <c r="C39" s="245">
        <v>133</v>
      </c>
      <c r="D39" s="245">
        <v>1995</v>
      </c>
      <c r="E39" s="246">
        <f>SUM(E40)</f>
        <v>1995</v>
      </c>
      <c r="F39" s="245">
        <f t="shared" si="9"/>
        <v>100</v>
      </c>
    </row>
    <row r="40" spans="1:6" s="240" customFormat="1" x14ac:dyDescent="0.25">
      <c r="A40" s="236">
        <v>3121</v>
      </c>
      <c r="B40" s="237" t="s">
        <v>94</v>
      </c>
      <c r="C40" s="238"/>
      <c r="D40" s="238"/>
      <c r="E40" s="239">
        <v>1995</v>
      </c>
      <c r="F40" s="238"/>
    </row>
    <row r="41" spans="1:6" s="240" customFormat="1" x14ac:dyDescent="0.25">
      <c r="A41" s="247" t="s">
        <v>100</v>
      </c>
      <c r="B41" s="244" t="s">
        <v>101</v>
      </c>
      <c r="C41" s="245">
        <v>6762</v>
      </c>
      <c r="D41" s="245">
        <v>2389</v>
      </c>
      <c r="E41" s="246">
        <f>SUM(E42:E48)</f>
        <v>2459.5</v>
      </c>
      <c r="F41" s="245">
        <f t="shared" si="9"/>
        <v>102.95102553369611</v>
      </c>
    </row>
    <row r="42" spans="1:6" s="240" customFormat="1" x14ac:dyDescent="0.25">
      <c r="A42" s="236">
        <v>3232</v>
      </c>
      <c r="B42" s="237" t="s">
        <v>129</v>
      </c>
      <c r="C42" s="238"/>
      <c r="D42" s="238"/>
      <c r="E42" s="239">
        <v>76.17</v>
      </c>
      <c r="F42" s="238"/>
    </row>
    <row r="43" spans="1:6" s="240" customFormat="1" x14ac:dyDescent="0.25">
      <c r="A43" s="236">
        <v>3233</v>
      </c>
      <c r="B43" s="237" t="s">
        <v>131</v>
      </c>
      <c r="C43" s="238"/>
      <c r="D43" s="238"/>
      <c r="E43" s="239">
        <v>939.25</v>
      </c>
      <c r="F43" s="238"/>
    </row>
    <row r="44" spans="1:6" s="240" customFormat="1" x14ac:dyDescent="0.25">
      <c r="A44" s="236">
        <v>3238</v>
      </c>
      <c r="B44" s="237" t="s">
        <v>141</v>
      </c>
      <c r="C44" s="238"/>
      <c r="D44" s="238"/>
      <c r="E44" s="239">
        <v>13.65</v>
      </c>
      <c r="F44" s="238"/>
    </row>
    <row r="45" spans="1:6" s="240" customFormat="1" x14ac:dyDescent="0.25">
      <c r="A45" s="236">
        <v>3239</v>
      </c>
      <c r="B45" s="237" t="s">
        <v>143</v>
      </c>
      <c r="C45" s="238"/>
      <c r="D45" s="238"/>
      <c r="E45" s="239">
        <v>119.36</v>
      </c>
      <c r="F45" s="238"/>
    </row>
    <row r="46" spans="1:6" s="240" customFormat="1" x14ac:dyDescent="0.25">
      <c r="A46" s="236">
        <v>3292</v>
      </c>
      <c r="B46" s="237" t="s">
        <v>152</v>
      </c>
      <c r="C46" s="238"/>
      <c r="D46" s="238"/>
      <c r="E46" s="239">
        <v>69.89</v>
      </c>
      <c r="F46" s="238"/>
    </row>
    <row r="47" spans="1:6" s="240" customFormat="1" x14ac:dyDescent="0.25">
      <c r="A47" s="236">
        <v>3293</v>
      </c>
      <c r="B47" s="237" t="s">
        <v>154</v>
      </c>
      <c r="C47" s="238"/>
      <c r="D47" s="238"/>
      <c r="E47" s="239">
        <v>1057.43</v>
      </c>
      <c r="F47" s="238"/>
    </row>
    <row r="48" spans="1:6" s="240" customFormat="1" x14ac:dyDescent="0.25">
      <c r="A48" s="236">
        <v>3299</v>
      </c>
      <c r="B48" s="237" t="s">
        <v>580</v>
      </c>
      <c r="C48" s="238"/>
      <c r="D48" s="238"/>
      <c r="E48" s="239">
        <v>183.75</v>
      </c>
      <c r="F48" s="238"/>
    </row>
    <row r="49" spans="1:6" s="240" customFormat="1" x14ac:dyDescent="0.25">
      <c r="A49" s="247" t="s">
        <v>162</v>
      </c>
      <c r="B49" s="244" t="s">
        <v>163</v>
      </c>
      <c r="C49" s="245">
        <v>544</v>
      </c>
      <c r="D49" s="245">
        <v>39</v>
      </c>
      <c r="E49" s="246">
        <f>SUM(E50:E51)</f>
        <v>38.809999999999995</v>
      </c>
      <c r="F49" s="245">
        <f t="shared" si="9"/>
        <v>99.512820512820497</v>
      </c>
    </row>
    <row r="50" spans="1:6" s="240" customFormat="1" x14ac:dyDescent="0.25">
      <c r="A50" s="236">
        <v>3431</v>
      </c>
      <c r="B50" s="237" t="s">
        <v>167</v>
      </c>
      <c r="C50" s="238"/>
      <c r="D50" s="238"/>
      <c r="E50" s="239">
        <v>38.76</v>
      </c>
      <c r="F50" s="238"/>
    </row>
    <row r="51" spans="1:6" s="240" customFormat="1" x14ac:dyDescent="0.25">
      <c r="A51" s="236">
        <v>3433</v>
      </c>
      <c r="B51" s="237" t="s">
        <v>396</v>
      </c>
      <c r="C51" s="238"/>
      <c r="D51" s="238"/>
      <c r="E51" s="239">
        <v>0.05</v>
      </c>
      <c r="F51" s="238"/>
    </row>
    <row r="52" spans="1:6" s="240" customFormat="1" x14ac:dyDescent="0.25">
      <c r="A52" s="247" t="s">
        <v>61</v>
      </c>
      <c r="B52" s="244" t="s">
        <v>230</v>
      </c>
      <c r="C52" s="245">
        <v>9815</v>
      </c>
      <c r="D52" s="245">
        <v>9815</v>
      </c>
      <c r="E52" s="246">
        <f>SUM(E53)</f>
        <v>9815</v>
      </c>
      <c r="F52" s="245">
        <f t="shared" si="9"/>
        <v>100</v>
      </c>
    </row>
    <row r="53" spans="1:6" s="240" customFormat="1" x14ac:dyDescent="0.25">
      <c r="A53" s="236">
        <v>4124</v>
      </c>
      <c r="B53" s="237" t="s">
        <v>352</v>
      </c>
      <c r="C53" s="238"/>
      <c r="D53" s="238"/>
      <c r="E53" s="239">
        <v>9815</v>
      </c>
      <c r="F53" s="238"/>
    </row>
    <row r="54" spans="1:6" s="240" customFormat="1" x14ac:dyDescent="0.25">
      <c r="A54" s="247" t="s">
        <v>235</v>
      </c>
      <c r="B54" s="244" t="s">
        <v>236</v>
      </c>
      <c r="C54" s="245">
        <v>1327</v>
      </c>
      <c r="D54" s="245">
        <v>2430</v>
      </c>
      <c r="E54" s="246">
        <f>SUM(E55)</f>
        <v>2429.5</v>
      </c>
      <c r="F54" s="245">
        <f t="shared" si="9"/>
        <v>99.97942386831275</v>
      </c>
    </row>
    <row r="55" spans="1:6" s="240" customFormat="1" x14ac:dyDescent="0.25">
      <c r="A55" s="236">
        <v>4221</v>
      </c>
      <c r="B55" s="237" t="s">
        <v>244</v>
      </c>
      <c r="C55" s="238"/>
      <c r="D55" s="238"/>
      <c r="E55" s="239">
        <v>2429.5</v>
      </c>
      <c r="F55" s="238"/>
    </row>
    <row r="56" spans="1:6" s="235" customFormat="1" x14ac:dyDescent="0.25">
      <c r="A56" s="250" t="s">
        <v>62</v>
      </c>
      <c r="B56" s="251" t="s">
        <v>63</v>
      </c>
      <c r="C56" s="229">
        <f>SUM(C57:C88)</f>
        <v>126007</v>
      </c>
      <c r="D56" s="229">
        <f>SUM(D57:D88)</f>
        <v>101545</v>
      </c>
      <c r="E56" s="230">
        <f>SUM(E57,E59,E81,E84,E86,E88)</f>
        <v>101556.20000000001</v>
      </c>
      <c r="F56" s="229">
        <f>E56/D56*100</f>
        <v>100.01102959279137</v>
      </c>
    </row>
    <row r="57" spans="1:6" s="240" customFormat="1" x14ac:dyDescent="0.25">
      <c r="A57" s="247" t="s">
        <v>85</v>
      </c>
      <c r="B57" s="244" t="s">
        <v>86</v>
      </c>
      <c r="C57" s="245">
        <v>26171</v>
      </c>
      <c r="D57" s="245">
        <v>1995</v>
      </c>
      <c r="E57" s="246">
        <f>SUM(E58:E58)</f>
        <v>1995</v>
      </c>
      <c r="F57" s="245">
        <f t="shared" ref="F57:F88" si="10">E57/D57*100</f>
        <v>100</v>
      </c>
    </row>
    <row r="58" spans="1:6" s="240" customFormat="1" x14ac:dyDescent="0.25">
      <c r="A58" s="236">
        <v>3121</v>
      </c>
      <c r="B58" s="237" t="s">
        <v>94</v>
      </c>
      <c r="C58" s="238"/>
      <c r="D58" s="238"/>
      <c r="E58" s="239">
        <v>1995</v>
      </c>
      <c r="F58" s="238"/>
    </row>
    <row r="59" spans="1:6" s="240" customFormat="1" x14ac:dyDescent="0.25">
      <c r="A59" s="247" t="s">
        <v>100</v>
      </c>
      <c r="B59" s="244" t="s">
        <v>101</v>
      </c>
      <c r="C59" s="245">
        <v>85023</v>
      </c>
      <c r="D59" s="245">
        <v>84134</v>
      </c>
      <c r="E59" s="246">
        <f>SUM(E60:E80)</f>
        <v>84145.140000000014</v>
      </c>
      <c r="F59" s="245">
        <f t="shared" si="10"/>
        <v>100.01324078256117</v>
      </c>
    </row>
    <row r="60" spans="1:6" s="240" customFormat="1" x14ac:dyDescent="0.25">
      <c r="A60" s="236">
        <v>3211</v>
      </c>
      <c r="B60" s="237" t="s">
        <v>105</v>
      </c>
      <c r="C60" s="238"/>
      <c r="D60" s="238"/>
      <c r="E60" s="239">
        <v>2835.15</v>
      </c>
      <c r="F60" s="238"/>
    </row>
    <row r="61" spans="1:6" s="240" customFormat="1" x14ac:dyDescent="0.25">
      <c r="A61" s="236">
        <v>3213</v>
      </c>
      <c r="B61" s="237" t="s">
        <v>109</v>
      </c>
      <c r="C61" s="238"/>
      <c r="D61" s="238"/>
      <c r="E61" s="239">
        <v>811.54</v>
      </c>
      <c r="F61" s="238"/>
    </row>
    <row r="62" spans="1:6" s="240" customFormat="1" x14ac:dyDescent="0.25">
      <c r="A62" s="236">
        <v>3221</v>
      </c>
      <c r="B62" s="237" t="s">
        <v>115</v>
      </c>
      <c r="C62" s="238"/>
      <c r="D62" s="238"/>
      <c r="E62" s="239">
        <v>8212.33</v>
      </c>
      <c r="F62" s="238"/>
    </row>
    <row r="63" spans="1:6" s="240" customFormat="1" x14ac:dyDescent="0.25">
      <c r="A63" s="236">
        <v>3222</v>
      </c>
      <c r="B63" s="237" t="s">
        <v>386</v>
      </c>
      <c r="C63" s="238"/>
      <c r="D63" s="238"/>
      <c r="E63" s="239">
        <v>871.43</v>
      </c>
      <c r="F63" s="238"/>
    </row>
    <row r="64" spans="1:6" s="240" customFormat="1" x14ac:dyDescent="0.25">
      <c r="A64" s="236">
        <v>3223</v>
      </c>
      <c r="B64" s="237" t="s">
        <v>117</v>
      </c>
      <c r="C64" s="238"/>
      <c r="D64" s="238"/>
      <c r="E64" s="239">
        <v>35343.47</v>
      </c>
      <c r="F64" s="238"/>
    </row>
    <row r="65" spans="1:6" s="240" customFormat="1" x14ac:dyDescent="0.25">
      <c r="A65" s="236">
        <v>3224</v>
      </c>
      <c r="B65" s="237" t="s">
        <v>119</v>
      </c>
      <c r="C65" s="238"/>
      <c r="D65" s="238"/>
      <c r="E65" s="239">
        <v>617.89</v>
      </c>
      <c r="F65" s="238"/>
    </row>
    <row r="66" spans="1:6" s="240" customFormat="1" x14ac:dyDescent="0.25">
      <c r="A66" s="236">
        <v>3225</v>
      </c>
      <c r="B66" s="237" t="s">
        <v>121</v>
      </c>
      <c r="C66" s="238"/>
      <c r="D66" s="238"/>
      <c r="E66" s="239">
        <v>84.4</v>
      </c>
      <c r="F66" s="238"/>
    </row>
    <row r="67" spans="1:6" s="240" customFormat="1" x14ac:dyDescent="0.25">
      <c r="A67" s="236">
        <v>3227</v>
      </c>
      <c r="B67" s="237" t="s">
        <v>123</v>
      </c>
      <c r="C67" s="238"/>
      <c r="D67" s="238"/>
      <c r="E67" s="239">
        <v>40</v>
      </c>
      <c r="F67" s="238"/>
    </row>
    <row r="68" spans="1:6" s="240" customFormat="1" x14ac:dyDescent="0.25">
      <c r="A68" s="236">
        <v>3231</v>
      </c>
      <c r="B68" s="237" t="s">
        <v>127</v>
      </c>
      <c r="C68" s="238"/>
      <c r="D68" s="238"/>
      <c r="E68" s="239">
        <v>3426.94</v>
      </c>
      <c r="F68" s="238"/>
    </row>
    <row r="69" spans="1:6" s="240" customFormat="1" x14ac:dyDescent="0.25">
      <c r="A69" s="236">
        <v>3232</v>
      </c>
      <c r="B69" s="237" t="s">
        <v>129</v>
      </c>
      <c r="C69" s="238"/>
      <c r="D69" s="238"/>
      <c r="E69" s="239">
        <v>3700.61</v>
      </c>
      <c r="F69" s="238"/>
    </row>
    <row r="70" spans="1:6" s="240" customFormat="1" x14ac:dyDescent="0.25">
      <c r="A70" s="236">
        <v>3233</v>
      </c>
      <c r="B70" s="237" t="s">
        <v>131</v>
      </c>
      <c r="C70" s="238"/>
      <c r="D70" s="238"/>
      <c r="E70" s="239">
        <v>2168.0300000000002</v>
      </c>
      <c r="F70" s="238"/>
    </row>
    <row r="71" spans="1:6" s="240" customFormat="1" x14ac:dyDescent="0.25">
      <c r="A71" s="236">
        <v>3234</v>
      </c>
      <c r="B71" s="237" t="s">
        <v>133</v>
      </c>
      <c r="C71" s="238"/>
      <c r="D71" s="238"/>
      <c r="E71" s="239">
        <v>5273.8</v>
      </c>
      <c r="F71" s="238"/>
    </row>
    <row r="72" spans="1:6" s="240" customFormat="1" x14ac:dyDescent="0.25">
      <c r="A72" s="236">
        <v>3236</v>
      </c>
      <c r="B72" s="237" t="s">
        <v>137</v>
      </c>
      <c r="C72" s="238"/>
      <c r="D72" s="238"/>
      <c r="E72" s="239">
        <v>166.92</v>
      </c>
      <c r="F72" s="238"/>
    </row>
    <row r="73" spans="1:6" s="240" customFormat="1" x14ac:dyDescent="0.25">
      <c r="A73" s="236">
        <v>3237</v>
      </c>
      <c r="B73" s="237" t="s">
        <v>139</v>
      </c>
      <c r="C73" s="238"/>
      <c r="D73" s="238"/>
      <c r="E73" s="239">
        <v>15327.42</v>
      </c>
      <c r="F73" s="238"/>
    </row>
    <row r="74" spans="1:6" s="240" customFormat="1" x14ac:dyDescent="0.25">
      <c r="A74" s="236">
        <v>3238</v>
      </c>
      <c r="B74" s="237" t="s">
        <v>141</v>
      </c>
      <c r="C74" s="238"/>
      <c r="D74" s="238"/>
      <c r="E74" s="239">
        <v>3604.28</v>
      </c>
      <c r="F74" s="238"/>
    </row>
    <row r="75" spans="1:6" s="240" customFormat="1" x14ac:dyDescent="0.25">
      <c r="A75" s="236">
        <v>3239</v>
      </c>
      <c r="B75" s="237" t="s">
        <v>143</v>
      </c>
      <c r="C75" s="238"/>
      <c r="D75" s="238"/>
      <c r="E75" s="239">
        <v>361.81</v>
      </c>
      <c r="F75" s="238"/>
    </row>
    <row r="76" spans="1:6" s="240" customFormat="1" x14ac:dyDescent="0.25">
      <c r="A76" s="236">
        <v>3292</v>
      </c>
      <c r="B76" s="237" t="s">
        <v>152</v>
      </c>
      <c r="C76" s="238"/>
      <c r="D76" s="238"/>
      <c r="E76" s="239">
        <v>69.209999999999994</v>
      </c>
      <c r="F76" s="238"/>
    </row>
    <row r="77" spans="1:6" s="240" customFormat="1" x14ac:dyDescent="0.25">
      <c r="A77" s="236">
        <v>3294</v>
      </c>
      <c r="B77" s="237" t="s">
        <v>156</v>
      </c>
      <c r="C77" s="238"/>
      <c r="D77" s="238"/>
      <c r="E77" s="239">
        <v>200</v>
      </c>
      <c r="F77" s="238"/>
    </row>
    <row r="78" spans="1:6" s="240" customFormat="1" x14ac:dyDescent="0.25">
      <c r="A78" s="236">
        <v>3295</v>
      </c>
      <c r="B78" s="237" t="s">
        <v>158</v>
      </c>
      <c r="C78" s="238"/>
      <c r="D78" s="238"/>
      <c r="E78" s="239">
        <v>238.91</v>
      </c>
      <c r="F78" s="238"/>
    </row>
    <row r="79" spans="1:6" s="240" customFormat="1" x14ac:dyDescent="0.25">
      <c r="A79" s="236">
        <v>3296</v>
      </c>
      <c r="B79" s="237" t="s">
        <v>160</v>
      </c>
      <c r="C79" s="238"/>
      <c r="D79" s="238"/>
      <c r="E79" s="239">
        <v>331.81</v>
      </c>
      <c r="F79" s="238"/>
    </row>
    <row r="80" spans="1:6" s="240" customFormat="1" x14ac:dyDescent="0.25">
      <c r="A80" s="236">
        <v>3299</v>
      </c>
      <c r="B80" s="237" t="s">
        <v>580</v>
      </c>
      <c r="C80" s="238"/>
      <c r="D80" s="238"/>
      <c r="E80" s="239">
        <v>459.19</v>
      </c>
      <c r="F80" s="238"/>
    </row>
    <row r="81" spans="1:6" s="240" customFormat="1" x14ac:dyDescent="0.25">
      <c r="A81" s="247" t="s">
        <v>162</v>
      </c>
      <c r="B81" s="244" t="s">
        <v>163</v>
      </c>
      <c r="C81" s="245">
        <v>13</v>
      </c>
      <c r="D81" s="245">
        <v>554</v>
      </c>
      <c r="E81" s="246">
        <f>SUM(E82:E83)</f>
        <v>553.73</v>
      </c>
      <c r="F81" s="245">
        <f t="shared" si="10"/>
        <v>99.951263537906144</v>
      </c>
    </row>
    <row r="82" spans="1:6" s="240" customFormat="1" x14ac:dyDescent="0.25">
      <c r="A82" s="236">
        <v>3431</v>
      </c>
      <c r="B82" s="237" t="s">
        <v>167</v>
      </c>
      <c r="C82" s="238"/>
      <c r="D82" s="238"/>
      <c r="E82" s="239">
        <v>553.72</v>
      </c>
      <c r="F82" s="238"/>
    </row>
    <row r="83" spans="1:6" s="240" customFormat="1" x14ac:dyDescent="0.25">
      <c r="A83" s="236">
        <v>3433</v>
      </c>
      <c r="B83" s="237" t="s">
        <v>396</v>
      </c>
      <c r="C83" s="238"/>
      <c r="D83" s="238"/>
      <c r="E83" s="239">
        <v>0.01</v>
      </c>
      <c r="F83" s="238"/>
    </row>
    <row r="84" spans="1:6" s="240" customFormat="1" x14ac:dyDescent="0.25">
      <c r="A84" s="247" t="s">
        <v>61</v>
      </c>
      <c r="B84" s="244" t="s">
        <v>230</v>
      </c>
      <c r="C84" s="245">
        <v>13272</v>
      </c>
      <c r="D84" s="245">
        <v>13272</v>
      </c>
      <c r="E84" s="246">
        <f>SUM(E85)</f>
        <v>13272.27</v>
      </c>
      <c r="F84" s="245">
        <f t="shared" si="10"/>
        <v>100.00203435804703</v>
      </c>
    </row>
    <row r="85" spans="1:6" s="240" customFormat="1" x14ac:dyDescent="0.25">
      <c r="A85" s="236">
        <v>4124</v>
      </c>
      <c r="B85" s="237" t="s">
        <v>352</v>
      </c>
      <c r="C85" s="238"/>
      <c r="D85" s="238"/>
      <c r="E85" s="239">
        <v>13272.27</v>
      </c>
      <c r="F85" s="238"/>
    </row>
    <row r="86" spans="1:6" s="240" customFormat="1" x14ac:dyDescent="0.25">
      <c r="A86" s="247" t="s">
        <v>235</v>
      </c>
      <c r="B86" s="244" t="s">
        <v>236</v>
      </c>
      <c r="C86" s="245">
        <v>1528</v>
      </c>
      <c r="D86" s="245">
        <v>1568</v>
      </c>
      <c r="E86" s="246">
        <f>SUM(E87)</f>
        <v>1568</v>
      </c>
      <c r="F86" s="245">
        <f t="shared" si="10"/>
        <v>100</v>
      </c>
    </row>
    <row r="87" spans="1:6" s="240" customFormat="1" x14ac:dyDescent="0.25">
      <c r="A87" s="236">
        <v>4221</v>
      </c>
      <c r="B87" s="237" t="s">
        <v>244</v>
      </c>
      <c r="C87" s="238"/>
      <c r="D87" s="238"/>
      <c r="E87" s="239">
        <v>1568</v>
      </c>
      <c r="F87" s="238"/>
    </row>
    <row r="88" spans="1:6" s="240" customFormat="1" x14ac:dyDescent="0.25">
      <c r="A88" s="247" t="s">
        <v>62</v>
      </c>
      <c r="B88" s="244" t="s">
        <v>469</v>
      </c>
      <c r="C88" s="245">
        <v>0</v>
      </c>
      <c r="D88" s="245">
        <v>22</v>
      </c>
      <c r="E88" s="246">
        <f>SUM(E89)</f>
        <v>22.06</v>
      </c>
      <c r="F88" s="245">
        <f t="shared" si="10"/>
        <v>100.27272727272727</v>
      </c>
    </row>
    <row r="89" spans="1:6" s="240" customFormat="1" x14ac:dyDescent="0.25">
      <c r="A89" s="236">
        <v>4312</v>
      </c>
      <c r="B89" s="237" t="s">
        <v>473</v>
      </c>
      <c r="C89" s="238"/>
      <c r="D89" s="238"/>
      <c r="E89" s="239">
        <v>22.06</v>
      </c>
      <c r="F89" s="238"/>
    </row>
    <row r="90" spans="1:6" s="235" customFormat="1" x14ac:dyDescent="0.25">
      <c r="A90" s="250" t="s">
        <v>77</v>
      </c>
      <c r="B90" s="251" t="s">
        <v>78</v>
      </c>
      <c r="C90" s="229">
        <f>SUM(C91:C116)</f>
        <v>307471</v>
      </c>
      <c r="D90" s="229">
        <f>SUM(D91:D116)</f>
        <v>298648</v>
      </c>
      <c r="E90" s="230">
        <f>SUM(E91,E95,E115,E116)</f>
        <v>299602.99</v>
      </c>
      <c r="F90" s="229">
        <f>E90/D90*100</f>
        <v>100.31977110176528</v>
      </c>
    </row>
    <row r="91" spans="1:6" s="240" customFormat="1" x14ac:dyDescent="0.25">
      <c r="A91" s="247" t="s">
        <v>85</v>
      </c>
      <c r="B91" s="244" t="s">
        <v>86</v>
      </c>
      <c r="C91" s="245">
        <v>9685</v>
      </c>
      <c r="D91" s="245">
        <v>39101</v>
      </c>
      <c r="E91" s="246">
        <f>SUM(E92:E94)</f>
        <v>39101.33</v>
      </c>
      <c r="F91" s="245">
        <f t="shared" ref="F91:F116" si="11">E91/D91*100</f>
        <v>100.00084396818497</v>
      </c>
    </row>
    <row r="92" spans="1:6" s="240" customFormat="1" x14ac:dyDescent="0.25">
      <c r="A92" s="236">
        <v>3111</v>
      </c>
      <c r="B92" s="237" t="s">
        <v>90</v>
      </c>
      <c r="C92" s="238"/>
      <c r="D92" s="238"/>
      <c r="E92" s="239">
        <v>32533.27</v>
      </c>
      <c r="F92" s="238"/>
    </row>
    <row r="93" spans="1:6" s="240" customFormat="1" x14ac:dyDescent="0.25">
      <c r="A93" s="236">
        <v>3121</v>
      </c>
      <c r="B93" s="237" t="s">
        <v>94</v>
      </c>
      <c r="C93" s="238"/>
      <c r="D93" s="238"/>
      <c r="E93" s="239">
        <v>1200</v>
      </c>
      <c r="F93" s="238"/>
    </row>
    <row r="94" spans="1:6" s="240" customFormat="1" x14ac:dyDescent="0.25">
      <c r="A94" s="236">
        <v>3132</v>
      </c>
      <c r="B94" s="237" t="s">
        <v>99</v>
      </c>
      <c r="C94" s="238"/>
      <c r="D94" s="238"/>
      <c r="E94" s="239">
        <v>5368.06</v>
      </c>
      <c r="F94" s="238"/>
    </row>
    <row r="95" spans="1:6" s="240" customFormat="1" x14ac:dyDescent="0.25">
      <c r="A95" s="247" t="s">
        <v>100</v>
      </c>
      <c r="B95" s="244" t="s">
        <v>101</v>
      </c>
      <c r="C95" s="245">
        <v>284514</v>
      </c>
      <c r="D95" s="245">
        <v>246272</v>
      </c>
      <c r="E95" s="246">
        <f>SUM(E96:E114)</f>
        <v>247226.66</v>
      </c>
      <c r="F95" s="245">
        <f t="shared" si="11"/>
        <v>100.38764455561331</v>
      </c>
    </row>
    <row r="96" spans="1:6" s="240" customFormat="1" x14ac:dyDescent="0.25">
      <c r="A96" s="236">
        <v>3211</v>
      </c>
      <c r="B96" s="237" t="s">
        <v>105</v>
      </c>
      <c r="C96" s="238"/>
      <c r="D96" s="238"/>
      <c r="E96" s="239">
        <v>3537.91</v>
      </c>
      <c r="F96" s="238"/>
    </row>
    <row r="97" spans="1:6" s="240" customFormat="1" x14ac:dyDescent="0.25">
      <c r="A97" s="236">
        <v>3212</v>
      </c>
      <c r="B97" s="237" t="s">
        <v>107</v>
      </c>
      <c r="C97" s="238"/>
      <c r="D97" s="238"/>
      <c r="E97" s="239">
        <v>95.68</v>
      </c>
      <c r="F97" s="238"/>
    </row>
    <row r="98" spans="1:6" s="240" customFormat="1" x14ac:dyDescent="0.25">
      <c r="A98" s="236">
        <v>3213</v>
      </c>
      <c r="B98" s="237" t="s">
        <v>109</v>
      </c>
      <c r="C98" s="238"/>
      <c r="D98" s="238"/>
      <c r="E98" s="239">
        <v>966</v>
      </c>
      <c r="F98" s="238"/>
    </row>
    <row r="99" spans="1:6" s="240" customFormat="1" x14ac:dyDescent="0.25">
      <c r="A99" s="236">
        <v>3221</v>
      </c>
      <c r="B99" s="237" t="s">
        <v>115</v>
      </c>
      <c r="C99" s="238"/>
      <c r="D99" s="238"/>
      <c r="E99" s="239">
        <v>13240.7</v>
      </c>
      <c r="F99" s="238"/>
    </row>
    <row r="100" spans="1:6" s="240" customFormat="1" x14ac:dyDescent="0.25">
      <c r="A100" s="236">
        <v>3222</v>
      </c>
      <c r="B100" s="237" t="s">
        <v>386</v>
      </c>
      <c r="C100" s="238"/>
      <c r="D100" s="238"/>
      <c r="E100" s="239">
        <v>2385.08</v>
      </c>
      <c r="F100" s="238"/>
    </row>
    <row r="101" spans="1:6" s="240" customFormat="1" x14ac:dyDescent="0.25">
      <c r="A101" s="236">
        <v>3223</v>
      </c>
      <c r="B101" s="237" t="s">
        <v>117</v>
      </c>
      <c r="C101" s="238"/>
      <c r="D101" s="238"/>
      <c r="E101" s="239">
        <v>182262.89</v>
      </c>
      <c r="F101" s="238"/>
    </row>
    <row r="102" spans="1:6" s="240" customFormat="1" x14ac:dyDescent="0.25">
      <c r="A102" s="236">
        <v>3224</v>
      </c>
      <c r="B102" s="237" t="s">
        <v>119</v>
      </c>
      <c r="C102" s="238"/>
      <c r="D102" s="238"/>
      <c r="E102" s="239">
        <v>2725.57</v>
      </c>
      <c r="F102" s="238"/>
    </row>
    <row r="103" spans="1:6" s="240" customFormat="1" x14ac:dyDescent="0.25">
      <c r="A103" s="236">
        <v>3225</v>
      </c>
      <c r="B103" s="237" t="s">
        <v>121</v>
      </c>
      <c r="C103" s="238"/>
      <c r="D103" s="238"/>
      <c r="E103" s="239">
        <v>42.2</v>
      </c>
      <c r="F103" s="238"/>
    </row>
    <row r="104" spans="1:6" s="240" customFormat="1" x14ac:dyDescent="0.25">
      <c r="A104" s="236">
        <v>3227</v>
      </c>
      <c r="B104" s="237" t="s">
        <v>123</v>
      </c>
      <c r="C104" s="238"/>
      <c r="D104" s="238"/>
      <c r="E104" s="239">
        <v>408.4</v>
      </c>
      <c r="F104" s="238"/>
    </row>
    <row r="105" spans="1:6" s="240" customFormat="1" x14ac:dyDescent="0.25">
      <c r="A105" s="236">
        <v>3231</v>
      </c>
      <c r="B105" s="237" t="s">
        <v>127</v>
      </c>
      <c r="C105" s="238"/>
      <c r="D105" s="238"/>
      <c r="E105" s="239">
        <v>2320.44</v>
      </c>
      <c r="F105" s="238"/>
    </row>
    <row r="106" spans="1:6" s="240" customFormat="1" x14ac:dyDescent="0.25">
      <c r="A106" s="236">
        <v>3232</v>
      </c>
      <c r="B106" s="237" t="s">
        <v>129</v>
      </c>
      <c r="C106" s="238"/>
      <c r="D106" s="238"/>
      <c r="E106" s="239">
        <v>10444.049999999999</v>
      </c>
      <c r="F106" s="238"/>
    </row>
    <row r="107" spans="1:6" s="240" customFormat="1" x14ac:dyDescent="0.25">
      <c r="A107" s="236">
        <v>3233</v>
      </c>
      <c r="B107" s="237" t="s">
        <v>131</v>
      </c>
      <c r="C107" s="238"/>
      <c r="D107" s="238"/>
      <c r="E107" s="239">
        <v>1680.75</v>
      </c>
      <c r="F107" s="238"/>
    </row>
    <row r="108" spans="1:6" s="240" customFormat="1" x14ac:dyDescent="0.25">
      <c r="A108" s="236">
        <v>3234</v>
      </c>
      <c r="B108" s="237" t="s">
        <v>133</v>
      </c>
      <c r="C108" s="238"/>
      <c r="D108" s="238"/>
      <c r="E108" s="239">
        <v>16420.32</v>
      </c>
      <c r="F108" s="238"/>
    </row>
    <row r="109" spans="1:6" s="240" customFormat="1" x14ac:dyDescent="0.25">
      <c r="A109" s="236">
        <v>3235</v>
      </c>
      <c r="B109" s="237" t="s">
        <v>135</v>
      </c>
      <c r="C109" s="238"/>
      <c r="D109" s="238"/>
      <c r="E109" s="239">
        <v>3497.55</v>
      </c>
      <c r="F109" s="238"/>
    </row>
    <row r="110" spans="1:6" s="240" customFormat="1" x14ac:dyDescent="0.25">
      <c r="A110" s="236">
        <v>3237</v>
      </c>
      <c r="B110" s="237" t="s">
        <v>139</v>
      </c>
      <c r="C110" s="238"/>
      <c r="D110" s="238"/>
      <c r="E110" s="239">
        <v>2942.47</v>
      </c>
      <c r="F110" s="238"/>
    </row>
    <row r="111" spans="1:6" s="240" customFormat="1" x14ac:dyDescent="0.25">
      <c r="A111" s="236">
        <v>3238</v>
      </c>
      <c r="B111" s="237" t="s">
        <v>141</v>
      </c>
      <c r="C111" s="238"/>
      <c r="D111" s="238"/>
      <c r="E111" s="239">
        <v>3854.87</v>
      </c>
      <c r="F111" s="238"/>
    </row>
    <row r="112" spans="1:6" s="240" customFormat="1" x14ac:dyDescent="0.25">
      <c r="A112" s="236">
        <v>3239</v>
      </c>
      <c r="B112" s="237" t="s">
        <v>143</v>
      </c>
      <c r="C112" s="238"/>
      <c r="D112" s="238"/>
      <c r="E112" s="239">
        <v>263.25</v>
      </c>
      <c r="F112" s="238"/>
    </row>
    <row r="113" spans="1:6" s="240" customFormat="1" x14ac:dyDescent="0.25">
      <c r="A113" s="236">
        <v>3241</v>
      </c>
      <c r="B113" s="237" t="s">
        <v>145</v>
      </c>
      <c r="C113" s="238"/>
      <c r="D113" s="238"/>
      <c r="E113" s="239">
        <v>32.33</v>
      </c>
      <c r="F113" s="238"/>
    </row>
    <row r="114" spans="1:6" s="240" customFormat="1" x14ac:dyDescent="0.25">
      <c r="A114" s="236">
        <v>3299</v>
      </c>
      <c r="B114" s="237" t="s">
        <v>580</v>
      </c>
      <c r="C114" s="238"/>
      <c r="D114" s="238"/>
      <c r="E114" s="239">
        <v>106.2</v>
      </c>
      <c r="F114" s="238"/>
    </row>
    <row r="115" spans="1:6" s="240" customFormat="1" x14ac:dyDescent="0.25">
      <c r="A115" s="247" t="s">
        <v>235</v>
      </c>
      <c r="B115" s="244" t="s">
        <v>236</v>
      </c>
      <c r="C115" s="245">
        <v>0</v>
      </c>
      <c r="D115" s="245">
        <v>0</v>
      </c>
      <c r="E115" s="246">
        <v>0</v>
      </c>
      <c r="F115" s="245">
        <v>0</v>
      </c>
    </row>
    <row r="116" spans="1:6" s="240" customFormat="1" x14ac:dyDescent="0.25">
      <c r="A116" s="247" t="s">
        <v>62</v>
      </c>
      <c r="B116" s="244" t="s">
        <v>469</v>
      </c>
      <c r="C116" s="245">
        <v>13272</v>
      </c>
      <c r="D116" s="245">
        <v>13275</v>
      </c>
      <c r="E116" s="246">
        <f>SUM(E117)</f>
        <v>13275</v>
      </c>
      <c r="F116" s="245">
        <f t="shared" si="11"/>
        <v>100</v>
      </c>
    </row>
    <row r="117" spans="1:6" s="240" customFormat="1" x14ac:dyDescent="0.25">
      <c r="A117" s="236">
        <v>4312</v>
      </c>
      <c r="B117" s="237" t="s">
        <v>473</v>
      </c>
      <c r="C117" s="238"/>
      <c r="D117" s="238"/>
      <c r="E117" s="239">
        <v>13275</v>
      </c>
      <c r="F117" s="238"/>
    </row>
    <row r="118" spans="1:6" s="235" customFormat="1" x14ac:dyDescent="0.25">
      <c r="A118" s="250" t="s">
        <v>34</v>
      </c>
      <c r="B118" s="251" t="s">
        <v>490</v>
      </c>
      <c r="C118" s="229">
        <f>SUM(C119:C122)</f>
        <v>0</v>
      </c>
      <c r="D118" s="229">
        <f>SUM(D119:D122)</f>
        <v>3982</v>
      </c>
      <c r="E118" s="230">
        <f>SUM(E119)</f>
        <v>3981.68</v>
      </c>
      <c r="F118" s="229">
        <f>E118/D118*100</f>
        <v>99.991963837267704</v>
      </c>
    </row>
    <row r="119" spans="1:6" s="240" customFormat="1" x14ac:dyDescent="0.25">
      <c r="A119" s="247" t="s">
        <v>100</v>
      </c>
      <c r="B119" s="244" t="s">
        <v>101</v>
      </c>
      <c r="C119" s="245">
        <v>0</v>
      </c>
      <c r="D119" s="245">
        <v>3982</v>
      </c>
      <c r="E119" s="246">
        <f>SUM(E120)</f>
        <v>3981.68</v>
      </c>
      <c r="F119" s="245">
        <f>E119/D119*100</f>
        <v>99.991963837267704</v>
      </c>
    </row>
    <row r="120" spans="1:6" s="240" customFormat="1" x14ac:dyDescent="0.25">
      <c r="A120" s="236">
        <v>3238</v>
      </c>
      <c r="B120" s="237" t="s">
        <v>141</v>
      </c>
      <c r="C120" s="238"/>
      <c r="D120" s="238"/>
      <c r="E120" s="239">
        <v>3981.68</v>
      </c>
      <c r="F120" s="238"/>
    </row>
  </sheetData>
  <mergeCells count="4">
    <mergeCell ref="A3:F3"/>
    <mergeCell ref="A7:B7"/>
    <mergeCell ref="A8:B8"/>
    <mergeCell ref="A4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DIO-2524</vt:lpstr>
      <vt:lpstr>'A.1 PRIHODI EK'!Ispis_naslova</vt:lpstr>
      <vt:lpstr>'A.1 RASHODI EK'!Ispis_naslova</vt:lpstr>
      <vt:lpstr>'A.2 PRIHODI I RASHODI IF'!Ispis_naslova</vt:lpstr>
      <vt:lpstr>'B.1 RAČUN FINANC EK'!Ispis_naslova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Mrđen Marija</cp:lastModifiedBy>
  <cp:lastPrinted>2024-02-27T08:33:10Z</cp:lastPrinted>
  <dcterms:created xsi:type="dcterms:W3CDTF">2024-02-22T20:30:43Z</dcterms:created>
  <dcterms:modified xsi:type="dcterms:W3CDTF">2024-03-06T09:55:56Z</dcterms:modified>
</cp:coreProperties>
</file>