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ticna\Downloads\"/>
    </mc:Choice>
  </mc:AlternateContent>
  <xr:revisionPtr revIDLastSave="0" documentId="13_ncr:1_{58219B2B-1C22-4E3A-A927-4F212A0B3196}" xr6:coauthVersionLast="36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042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G12" i="4" l="1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G2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<sst xmlns="http://schemas.openxmlformats.org/spreadsheetml/2006/main" count="13827" uniqueCount="5283">
  <si>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</si>
  <si>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</si>
  <si>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</si>
  <si>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</si>
  <si>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</si>
  <si>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</si>
  <si>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</si>
  <si>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</si>
  <si>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</si>
  <si>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</si>
  <si>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</si>
  <si>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</si>
  <si>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</si>
  <si>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</si>
  <si>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</si>
  <si>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</si>
  <si>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</si>
  <si>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</si>
  <si>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</si>
  <si>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</si>
  <si>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</si>
  <si>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</si>
  <si>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</si>
  <si>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</si>
  <si>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</si>
  <si>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</si>
  <si>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</si>
  <si>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</si>
  <si>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</si>
  <si>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</si>
  <si>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</si>
  <si>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</si>
  <si>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</si>
  <si>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</si>
  <si>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</si>
  <si>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</si>
  <si>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</si>
  <si>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</si>
  <si>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</si>
  <si>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</si>
  <si>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</si>
  <si>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</si>
  <si>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</si>
  <si>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</si>
  <si>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</si>
  <si>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</si>
  <si>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</si>
  <si>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</si>
  <si>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</si>
  <si>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</si>
  <si>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</si>
  <si>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</si>
  <si>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</si>
  <si>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</si>
  <si>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</si>
  <si>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</si>
  <si>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</si>
  <si>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</si>
  <si>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</si>
  <si>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</si>
  <si>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</si>
  <si>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</si>
  <si>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</si>
  <si>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</si>
  <si>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</si>
  <si>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</si>
  <si>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</si>
  <si>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</si>
  <si>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</si>
  <si>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</si>
  <si>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</si>
  <si>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</si>
  <si>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</si>
  <si>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</si>
  <si>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</si>
  <si>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</si>
  <si>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</si>
  <si>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</si>
  <si>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</si>
  <si>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</si>
  <si>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</si>
  <si>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</si>
  <si>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</si>
  <si>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</si>
  <si>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</si>
  <si>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</si>
  <si>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</si>
  <si>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</si>
  <si>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</si>
  <si>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</si>
  <si>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</si>
  <si>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</si>
  <si>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</si>
  <si>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</si>
  <si>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</si>
  <si>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</si>
  <si>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</si>
  <si>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</si>
  <si>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</si>
  <si>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</si>
  <si>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</si>
  <si>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</si>
  <si>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</si>
  <si>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</si>
  <si>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</si>
  <si>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</si>
  <si>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</si>
  <si>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</si>
  <si>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</si>
  <si>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</si>
  <si>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</si>
  <si>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</si>
  <si>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</si>
  <si>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</si>
  <si>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</si>
  <si>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</si>
  <si>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</si>
  <si>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</si>
  <si>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</si>
  <si>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</si>
  <si>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</si>
  <si>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</si>
  <si>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</si>
  <si>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</si>
  <si>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</si>
  <si>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</si>
  <si>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</si>
  <si>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</si>
  <si>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</si>
  <si>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</si>
  <si>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</si>
  <si>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</si>
  <si>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</si>
  <si>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</si>
  <si>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</si>
  <si>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</si>
  <si>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</si>
  <si>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</si>
  <si>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</si>
  <si>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</si>
  <si>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</si>
  <si>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</si>
  <si>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</si>
  <si>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</si>
  <si>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</si>
  <si>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</si>
  <si>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</si>
  <si>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</si>
  <si>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</si>
  <si>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</si>
  <si>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</si>
  <si>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</si>
  <si>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</si>
  <si>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</si>
  <si>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</si>
  <si>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</si>
  <si>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</si>
  <si>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</si>
  <si>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</si>
  <si>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</si>
  <si>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</si>
  <si>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</si>
  <si>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</si>
  <si>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</si>
  <si>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</si>
  <si>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</si>
  <si>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</si>
  <si>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</si>
  <si>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</si>
  <si>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</si>
  <si>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</si>
  <si>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</si>
  <si>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</si>
  <si>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</si>
  <si>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</si>
  <si>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</si>
  <si>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</si>
  <si>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</si>
  <si>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</si>
  <si>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</si>
  <si>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</si>
  <si>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</si>
  <si>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</si>
  <si>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</si>
  <si>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</si>
  <si>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</si>
  <si>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</si>
  <si>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</si>
  <si>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</si>
  <si>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</si>
  <si>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</si>
  <si>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</si>
  <si>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</si>
  <si>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</si>
  <si>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</si>
  <si>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</si>
  <si>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</si>
  <si>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</si>
  <si>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</si>
  <si>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</si>
  <si>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</si>
  <si>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</si>
  <si>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</si>
  <si>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</si>
  <si>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</si>
  <si>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</si>
  <si>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</si>
  <si>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</si>
  <si>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</si>
  <si>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</si>
  <si>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</si>
  <si>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</si>
  <si>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</si>
  <si>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</si>
  <si>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</si>
  <si>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</si>
  <si>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</si>
  <si>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</si>
  <si>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</si>
  <si>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</si>
  <si>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</si>
  <si>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</si>
  <si>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</si>
  <si>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</si>
  <si>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</si>
  <si>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</si>
  <si>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</si>
  <si>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</si>
  <si>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</si>
  <si>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</si>
  <si>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</si>
  <si>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</si>
  <si>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</si>
  <si>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</si>
  <si>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</si>
  <si>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</si>
  <si>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</si>
  <si>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</si>
  <si>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</si>
  <si>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</si>
  <si>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</si>
  <si>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</si>
  <si>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</si>
  <si>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</si>
  <si>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</si>
  <si>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</si>
  <si>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</si>
  <si>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</si>
  <si>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</si>
  <si>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</si>
  <si>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</si>
  <si>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</si>
  <si>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</si>
  <si>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</si>
  <si>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</si>
  <si>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</si>
  <si>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</si>
  <si>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</si>
  <si>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</si>
  <si>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</si>
  <si>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</si>
  <si>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</si>
  <si>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</si>
  <si>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</si>
  <si>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</si>
  <si>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</si>
  <si>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</si>
  <si>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</si>
  <si>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</si>
  <si>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</si>
  <si>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</si>
  <si>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</si>
  <si>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</si>
  <si>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</si>
  <si>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</si>
  <si>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</si>
  <si>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</si>
  <si>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</si>
  <si>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</si>
  <si>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</si>
  <si>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</si>
  <si>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</si>
  <si>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</si>
  <si>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</si>
  <si>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</si>
  <si>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</si>
  <si>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</si>
  <si>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</si>
  <si>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</si>
  <si>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</si>
  <si>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</si>
  <si>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</si>
  <si>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</si>
  <si>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</si>
  <si>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</si>
  <si>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</si>
  <si>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</si>
  <si>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</si>
  <si>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</si>
  <si>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</si>
  <si>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</si>
  <si>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</si>
  <si>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</si>
  <si>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</si>
  <si>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</si>
  <si>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</si>
  <si>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</si>
  <si>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</si>
  <si>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</si>
  <si>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</si>
  <si>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</si>
  <si>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</si>
  <si>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</si>
  <si>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</si>
  <si>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</si>
  <si>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</si>
  <si>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</si>
  <si>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</si>
  <si>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</si>
  <si>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</si>
  <si>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</si>
  <si>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</si>
  <si>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</si>
  <si>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</si>
  <si>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</si>
  <si>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</si>
  <si>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</si>
  <si>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</si>
  <si>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</si>
  <si>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</si>
  <si>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</si>
  <si>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</si>
  <si>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</si>
  <si>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</si>
  <si>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</si>
  <si>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</si>
  <si>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</si>
  <si>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</si>
  <si>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</si>
  <si>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</si>
  <si>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</si>
  <si>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</si>
  <si>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</si>
  <si>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</si>
  <si>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</si>
  <si>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</si>
  <si>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</si>
  <si>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</si>
  <si>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</si>
  <si>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</si>
  <si>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</si>
  <si>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</si>
  <si>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</si>
  <si>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</si>
  <si>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</si>
  <si>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</si>
  <si>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</si>
  <si>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</si>
  <si>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</si>
  <si>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</si>
  <si>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</si>
  <si>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</si>
  <si>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</si>
  <si>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</si>
  <si>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</si>
  <si>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</si>
  <si>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</si>
  <si>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</si>
  <si>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</si>
  <si>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</si>
  <si>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</si>
  <si>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</si>
  <si>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</si>
  <si>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</si>
  <si>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</si>
  <si>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</si>
  <si>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</si>
  <si>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</si>
  <si>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</si>
  <si>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</si>
  <si>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</si>
  <si>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</si>
  <si>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</si>
  <si>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</si>
  <si>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</si>
  <si>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</si>
  <si>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</si>
  <si>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</si>
  <si>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</si>
  <si>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</si>
  <si>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</si>
  <si>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</si>
  <si>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</si>
  <si>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</si>
  <si>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</si>
  <si>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</si>
  <si>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</si>
  <si>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</si>
  <si>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</si>
  <si>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</si>
  <si>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</si>
  <si>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</si>
  <si>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</si>
  <si>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</si>
  <si>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</si>
  <si>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</si>
  <si>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</si>
  <si>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</si>
  <si>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</si>
  <si>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</si>
  <si>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</si>
  <si>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</si>
  <si>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</si>
  <si>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</si>
  <si>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</si>
  <si>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</si>
  <si>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</si>
  <si>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</si>
  <si>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</si>
  <si>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</si>
  <si>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</si>
  <si>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</si>
  <si>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</si>
  <si>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</si>
  <si>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</si>
  <si>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</si>
  <si>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</si>
  <si>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</si>
  <si>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</si>
  <si>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</si>
  <si>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</si>
  <si>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</si>
  <si>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</si>
  <si>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</si>
  <si>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</si>
  <si>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</si>
  <si>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</si>
  <si>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</si>
  <si>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</si>
  <si>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</si>
  <si>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</si>
  <si>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</si>
  <si>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</si>
  <si>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</si>
  <si>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</si>
  <si>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</si>
  <si>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</si>
  <si>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</si>
  <si>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</si>
  <si>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</si>
  <si>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</si>
  <si>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</si>
  <si>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</si>
  <si>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</si>
  <si>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</si>
  <si>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</si>
  <si>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</si>
  <si>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</si>
  <si>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</si>
  <si>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</si>
  <si>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</si>
  <si>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</si>
  <si>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</si>
  <si>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</si>
  <si>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</si>
  <si>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</si>
  <si>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</si>
  <si>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</si>
  <si>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</si>
  <si>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</si>
  <si>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</si>
  <si>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</si>
  <si>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</si>
  <si>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</si>
  <si>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</si>
  <si>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</si>
  <si>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</si>
  <si>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</si>
  <si>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</si>
  <si>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</si>
  <si>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</si>
  <si>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</si>
  <si>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</si>
  <si>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</si>
  <si>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</si>
  <si>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</si>
  <si>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</si>
  <si>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</si>
  <si>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</si>
  <si>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</si>
  <si>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</si>
  <si>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</si>
  <si>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</si>
  <si>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</si>
  <si>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</si>
  <si>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</si>
  <si>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</si>
  <si>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</si>
  <si>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</si>
  <si>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</si>
  <si>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</si>
  <si>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</si>
  <si>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</si>
  <si>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</si>
  <si>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</si>
  <si>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</si>
  <si>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</si>
  <si>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</si>
  <si>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</si>
  <si>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</si>
  <si>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</si>
  <si>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</si>
  <si>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</si>
  <si>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</si>
  <si>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</si>
  <si>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</si>
  <si>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</si>
  <si>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</si>
  <si>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</si>
  <si>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</si>
  <si>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</si>
  <si>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</si>
  <si>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</si>
  <si>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</si>
  <si>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</si>
  <si>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</si>
  <si>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</si>
  <si>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</si>
  <si>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</si>
  <si>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</si>
  <si>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</si>
  <si>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</si>
  <si>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</si>
  <si>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</si>
  <si>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</si>
  <si>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</si>
  <si>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</si>
  <si>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</si>
  <si>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</si>
  <si>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</si>
  <si>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</si>
  <si>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</si>
  <si>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</si>
  <si>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</si>
  <si>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</si>
  <si>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</si>
  <si>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</si>
  <si>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</si>
  <si>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</si>
  <si>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</si>
  <si>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</si>
  <si>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</si>
  <si>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</si>
  <si>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</si>
  <si>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</si>
  <si>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</si>
  <si>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</si>
  <si>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</si>
  <si>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</si>
  <si>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</si>
  <si>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</si>
  <si>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</si>
  <si>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</si>
  <si>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</si>
  <si>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</si>
  <si>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</si>
  <si>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</si>
  <si>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</si>
  <si>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</si>
  <si>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</si>
  <si>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</si>
  <si>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</si>
  <si>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</si>
  <si>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</si>
  <si>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</si>
  <si>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</si>
  <si>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</si>
  <si>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</si>
  <si>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</si>
  <si>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</si>
  <si>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</si>
  <si>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</si>
  <si>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</si>
  <si>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</si>
  <si>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</si>
  <si>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</si>
  <si>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</si>
  <si>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</si>
  <si>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</si>
  <si>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</si>
  <si>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</si>
  <si>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</si>
  <si>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</si>
  <si>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</si>
  <si>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</si>
  <si>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</si>
  <si>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</si>
  <si>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</si>
  <si>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</si>
  <si>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</si>
  <si>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</si>
  <si>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</si>
  <si>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</si>
  <si>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</si>
  <si>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</si>
  <si>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</si>
  <si>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</si>
  <si>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</si>
  <si>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</si>
  <si>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</si>
  <si>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</si>
  <si>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</si>
  <si>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</si>
  <si>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</si>
  <si>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</si>
  <si>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</si>
  <si>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</si>
  <si>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</si>
  <si>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</si>
  <si>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</si>
  <si>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</si>
  <si>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</si>
  <si>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</si>
  <si>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</si>
  <si>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</si>
  <si>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</si>
  <si>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</si>
  <si>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</si>
  <si>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</si>
  <si>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</si>
  <si>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</si>
  <si>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</si>
  <si>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</si>
  <si>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</si>
  <si>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</si>
  <si>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</si>
  <si>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</si>
  <si>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</si>
  <si>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</si>
  <si>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</si>
  <si>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</si>
  <si>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</si>
  <si>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</si>
  <si>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</si>
  <si>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</si>
  <si>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</si>
  <si>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</si>
  <si>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</si>
  <si>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</si>
  <si>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</si>
  <si>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</si>
  <si>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</si>
  <si>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</si>
  <si>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</si>
  <si>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</si>
  <si>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</si>
  <si>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</si>
  <si>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</si>
  <si>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</si>
  <si>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</si>
  <si>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</si>
  <si>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</si>
  <si>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</si>
  <si>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</si>
  <si>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</si>
  <si>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</si>
  <si>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</si>
  <si>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</si>
  <si>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</si>
  <si>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</si>
  <si>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</si>
  <si>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</si>
  <si>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</si>
  <si>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</si>
  <si>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</si>
  <si>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</si>
  <si>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</si>
  <si>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</si>
  <si>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</si>
  <si>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</si>
  <si>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</si>
  <si>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</si>
  <si>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</si>
  <si>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</si>
  <si>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</si>
  <si>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</si>
  <si>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</si>
  <si>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</si>
  <si>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</si>
  <si>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</si>
  <si>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</si>
  <si>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</si>
  <si>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</si>
  <si>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</si>
  <si>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</si>
  <si>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</si>
  <si>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</si>
  <si>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</si>
  <si>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</si>
  <si>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</si>
  <si>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</si>
  <si>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</si>
  <si>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</si>
  <si>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</si>
  <si>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</si>
  <si>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</si>
  <si>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</si>
  <si>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</si>
  <si>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</si>
  <si>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</si>
  <si>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</si>
  <si>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</si>
  <si>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</si>
  <si>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</si>
  <si>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</si>
  <si>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</si>
  <si>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</si>
  <si>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</si>
  <si>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</si>
  <si>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</si>
  <si>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</si>
  <si>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</si>
  <si>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</si>
  <si>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</si>
  <si>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</si>
  <si>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</si>
  <si>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</si>
  <si>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</si>
  <si>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</si>
  <si>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</si>
  <si>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</si>
  <si>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</si>
  <si>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</si>
  <si>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</si>
  <si>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</si>
  <si>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</si>
  <si>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</si>
  <si>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</si>
  <si>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</si>
  <si>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</si>
  <si>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</si>
  <si>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</si>
  <si>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</si>
  <si>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</si>
  <si>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</si>
  <si>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</si>
  <si>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</si>
  <si>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</si>
  <si>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</si>
  <si>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</si>
  <si>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</si>
  <si>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</si>
  <si>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</si>
  <si>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</si>
  <si>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</si>
  <si>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</si>
  <si>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</si>
  <si>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</si>
  <si>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</si>
  <si>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</si>
  <si>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</si>
  <si>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</si>
  <si>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</si>
  <si>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</si>
  <si>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</si>
  <si>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</si>
  <si>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</si>
  <si>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</si>
  <si>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</si>
  <si>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</si>
  <si>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</si>
  <si>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</si>
  <si>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</si>
  <si>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</si>
  <si>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</si>
  <si>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</si>
  <si>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</si>
  <si>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</si>
  <si>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</si>
  <si>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</si>
  <si>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</si>
  <si>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</si>
  <si>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</si>
  <si>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</si>
  <si>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</si>
  <si>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</si>
  <si>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</si>
  <si>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</si>
  <si>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</si>
  <si>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</si>
  <si>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</si>
  <si>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</si>
  <si>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</si>
  <si>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</si>
  <si>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</si>
  <si>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</si>
  <si>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</si>
  <si>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</si>
  <si>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</si>
  <si>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</si>
  <si>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</si>
  <si>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</si>
  <si>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</si>
  <si>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</si>
  <si>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</si>
  <si>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</si>
  <si>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</si>
  <si>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</si>
  <si>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</si>
  <si>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</si>
  <si>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</si>
  <si>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</si>
  <si>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</si>
  <si>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</si>
  <si>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</si>
  <si>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</si>
  <si>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</si>
  <si>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</si>
  <si>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</si>
  <si>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</si>
  <si>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</si>
  <si>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</si>
  <si>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</si>
  <si>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</si>
  <si>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</si>
  <si>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</si>
  <si>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</si>
  <si>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</si>
  <si>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</si>
  <si>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</si>
  <si>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</si>
  <si>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</si>
  <si>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</si>
  <si>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</si>
  <si>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</si>
  <si>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</si>
  <si>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</si>
  <si>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</si>
  <si>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</si>
  <si>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</si>
  <si>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</si>
  <si>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</si>
  <si>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</si>
  <si>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</si>
  <si>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</si>
  <si>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</si>
  <si>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</si>
  <si>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</si>
  <si>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</si>
  <si>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</si>
  <si>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</si>
  <si>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</si>
  <si>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</si>
  <si>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</si>
  <si>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</si>
  <si>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</si>
  <si>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</si>
  <si>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</si>
  <si>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</si>
  <si>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</si>
  <si>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</si>
  <si>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</si>
  <si>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</si>
  <si>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</si>
  <si>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</si>
  <si>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</si>
  <si>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</si>
  <si>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</si>
  <si>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</si>
  <si>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</si>
  <si>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</si>
  <si>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</si>
  <si>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</si>
  <si>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</si>
  <si>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</si>
  <si>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</si>
  <si>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</si>
  <si>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</si>
  <si>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</si>
  <si>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</si>
  <si>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</si>
  <si>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</si>
  <si>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</si>
  <si>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</si>
  <si>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</si>
  <si>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</si>
  <si>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</si>
  <si>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</si>
  <si>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</si>
  <si>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</si>
  <si>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</si>
  <si>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</si>
  <si>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</si>
  <si>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</si>
  <si>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</si>
  <si>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</si>
  <si>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</si>
  <si>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</si>
  <si>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</si>
  <si>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</si>
  <si>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</si>
  <si>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</si>
  <si>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</si>
  <si>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</si>
  <si>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</si>
  <si>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</si>
  <si>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</si>
  <si>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</si>
  <si>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</si>
  <si>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</si>
  <si>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</si>
  <si>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</si>
  <si>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</si>
  <si>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</si>
  <si>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</si>
  <si>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</si>
  <si>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</si>
  <si>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</si>
  <si>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</si>
  <si>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</si>
  <si>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</si>
  <si>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</si>
  <si>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</si>
  <si>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</si>
  <si>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</si>
  <si>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</si>
  <si>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</si>
  <si>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</si>
  <si>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</si>
  <si>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</si>
  <si>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</si>
  <si>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</si>
  <si>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</si>
  <si>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</si>
  <si>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</si>
  <si>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</si>
  <si>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</si>
  <si>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</si>
  <si>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</si>
  <si>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</si>
  <si>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</si>
  <si>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</si>
  <si>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</si>
  <si>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</si>
  <si>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</si>
  <si>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</si>
  <si>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</si>
  <si>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</si>
  <si>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</si>
  <si>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</si>
  <si>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</si>
  <si>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</si>
  <si>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</si>
  <si>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</si>
  <si>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</si>
  <si>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</si>
  <si>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</si>
  <si>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</si>
  <si>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</si>
  <si>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</si>
  <si>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</si>
  <si>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</si>
  <si>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</si>
  <si>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</si>
  <si>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</si>
  <si>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</si>
  <si>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</si>
  <si>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</si>
  <si>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</si>
  <si>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</si>
  <si>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</si>
  <si>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</si>
  <si>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</si>
  <si>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</si>
  <si>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</si>
  <si>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</si>
  <si>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</si>
  <si>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</si>
  <si>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</si>
  <si>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</si>
  <si>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</si>
  <si>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</si>
  <si>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</si>
  <si>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</si>
  <si>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</si>
  <si>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</si>
  <si>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</si>
  <si>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</si>
  <si>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</si>
  <si>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</si>
  <si>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</si>
  <si>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</si>
  <si>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</si>
  <si>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</si>
  <si>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</si>
  <si>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</si>
  <si>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</si>
  <si>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</si>
  <si>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</si>
  <si>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</si>
  <si>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</si>
  <si>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</si>
  <si>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</si>
  <si>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</si>
  <si>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</si>
  <si>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</si>
  <si>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</si>
  <si>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</si>
  <si>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</si>
  <si>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</si>
  <si>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</si>
  <si>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</si>
  <si>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</si>
  <si>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</si>
  <si>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</si>
  <si>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</si>
  <si>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</si>
  <si>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</si>
  <si>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</si>
  <si>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</si>
  <si>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</si>
  <si>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</si>
  <si>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</si>
  <si>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</si>
  <si>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</si>
  <si>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</si>
  <si>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</si>
  <si>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</si>
  <si>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</si>
  <si>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</si>
  <si>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</si>
  <si>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</si>
  <si>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</si>
  <si>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</si>
  <si>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</si>
  <si>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</si>
  <si>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</si>
  <si>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</si>
  <si>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</si>
  <si>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</si>
  <si>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</si>
  <si>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</si>
  <si>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</si>
  <si>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</si>
  <si>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</si>
  <si>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</si>
  <si>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</si>
  <si>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</si>
  <si>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</si>
  <si>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</si>
  <si>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</si>
  <si>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</si>
  <si>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</si>
  <si>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</si>
  <si>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</si>
  <si>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</si>
  <si>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</si>
  <si>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</si>
  <si>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</si>
  <si>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</si>
  <si>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</si>
  <si>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</si>
  <si>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</si>
  <si>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</si>
  <si>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</si>
  <si>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</si>
  <si>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</si>
  <si>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</si>
  <si>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</si>
  <si>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</si>
  <si>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</si>
  <si>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</si>
  <si>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</si>
  <si>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</si>
  <si>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</si>
  <si>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</si>
  <si>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</si>
  <si>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</si>
  <si>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</si>
  <si>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</si>
  <si>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</si>
  <si>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</si>
  <si>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</si>
  <si>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</si>
  <si>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</si>
  <si>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</si>
  <si>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</si>
  <si>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</si>
  <si>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</si>
  <si>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</si>
  <si>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</si>
  <si>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</si>
  <si>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</si>
  <si>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</si>
  <si>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</si>
  <si>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</si>
  <si>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</si>
  <si>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</si>
  <si>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</si>
  <si>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</si>
  <si>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</si>
  <si>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</si>
  <si>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</si>
  <si>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</si>
  <si>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</si>
  <si>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</si>
  <si>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</si>
  <si>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</si>
  <si>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</si>
  <si>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</si>
  <si>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</si>
  <si>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</si>
  <si>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</si>
  <si>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</si>
  <si>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</si>
  <si>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</si>
  <si>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</si>
  <si>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</si>
  <si>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</si>
  <si>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</si>
  <si>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</si>
  <si>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</si>
  <si>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</si>
  <si>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</si>
  <si>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</si>
  <si>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</si>
  <si>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</si>
  <si>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</si>
  <si>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</si>
  <si>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</si>
  <si>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</si>
  <si>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</si>
  <si>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</si>
  <si>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</si>
  <si>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</si>
  <si>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</si>
  <si>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</si>
  <si>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</si>
  <si>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</si>
  <si>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</si>
  <si>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</si>
  <si>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</si>
  <si>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</si>
  <si>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</si>
  <si>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</si>
  <si>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</si>
  <si>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</si>
  <si>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</si>
  <si>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</si>
  <si>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</si>
  <si>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</si>
  <si>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</si>
  <si>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</si>
  <si>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</si>
  <si>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</si>
  <si>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</si>
  <si>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</si>
  <si>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</si>
  <si>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</si>
  <si>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</si>
  <si>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</si>
  <si>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</si>
  <si>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</si>
  <si>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</si>
  <si>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</si>
  <si>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</si>
  <si>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</si>
  <si>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</si>
  <si>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</si>
  <si>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</si>
  <si>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</si>
  <si>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</si>
  <si>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</si>
  <si>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</si>
  <si>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</si>
  <si>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</si>
  <si>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</si>
  <si>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</si>
  <si>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</si>
  <si>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</si>
  <si>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</si>
  <si>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</si>
  <si>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</si>
  <si>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</si>
  <si>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</si>
  <si>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</si>
  <si>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</si>
  <si>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</si>
  <si>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</si>
  <si>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</si>
  <si>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</si>
  <si>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</si>
  <si>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</si>
  <si>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</si>
  <si>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</si>
  <si>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</si>
  <si>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</si>
  <si>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</si>
  <si>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</si>
  <si>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</si>
  <si>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</si>
  <si>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</si>
  <si>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</si>
  <si>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</si>
  <si>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</si>
  <si>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</si>
  <si>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</si>
  <si>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</si>
  <si>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</si>
  <si>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</si>
  <si>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</si>
  <si>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</si>
  <si>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</si>
  <si>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</si>
  <si>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</si>
  <si>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</si>
  <si>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</si>
  <si>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</si>
  <si>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</si>
  <si>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</si>
  <si>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</si>
  <si>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</si>
  <si>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</si>
  <si>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</si>
  <si>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</si>
  <si>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</si>
  <si>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</si>
  <si>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</si>
  <si>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</si>
  <si>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</si>
  <si>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</si>
  <si>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</si>
  <si>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</si>
  <si>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</si>
  <si>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</si>
  <si>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</si>
  <si>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</si>
  <si>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</si>
  <si>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</si>
  <si>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</si>
  <si>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</si>
  <si>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</si>
  <si>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</si>
  <si>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</si>
  <si>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</si>
  <si>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</si>
  <si>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</si>
  <si>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</si>
  <si>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</si>
  <si>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</si>
  <si>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</si>
  <si>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</si>
  <si>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</si>
  <si>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</si>
  <si>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</si>
  <si>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</si>
  <si>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</si>
  <si>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</si>
  <si>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</si>
  <si>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</si>
  <si>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</si>
  <si>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</si>
  <si>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</si>
  <si>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</si>
  <si>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</si>
  <si>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</si>
  <si>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</si>
  <si>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</si>
  <si>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</si>
  <si>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</si>
  <si>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</si>
  <si>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</si>
  <si>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</si>
  <si>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</si>
  <si>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</si>
  <si>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</si>
  <si>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</si>
  <si>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</si>
  <si>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</si>
  <si>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</si>
  <si>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</si>
  <si>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</si>
  <si>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</si>
  <si>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</si>
  <si>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</si>
  <si>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</si>
  <si>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</si>
  <si>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</si>
  <si>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</si>
  <si>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</si>
  <si>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</si>
  <si>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</si>
  <si>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</si>
  <si>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</si>
  <si>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</si>
  <si>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</si>
  <si>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</si>
  <si>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</si>
  <si>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</si>
  <si>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</si>
  <si>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</si>
  <si>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</si>
  <si>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</si>
  <si>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</si>
  <si>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</si>
  <si>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</si>
  <si>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</si>
  <si>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</si>
  <si>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</si>
  <si>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</si>
  <si>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</si>
  <si>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</si>
  <si>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</si>
  <si>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</si>
  <si>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</si>
  <si>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</si>
  <si>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</si>
  <si>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</si>
  <si>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</si>
  <si>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</si>
  <si>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</si>
  <si>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</si>
  <si>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</si>
  <si>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</si>
  <si>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</si>
  <si>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</si>
  <si>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</si>
  <si>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</si>
  <si>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</si>
  <si>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</si>
  <si>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</si>
  <si>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</si>
  <si>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</si>
  <si>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</si>
  <si>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</si>
  <si>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</si>
  <si>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</si>
  <si>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</si>
  <si>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</si>
  <si>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</si>
  <si>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</si>
  <si>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</si>
  <si>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</si>
  <si>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</si>
  <si>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</si>
  <si>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</si>
  <si>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</si>
  <si>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</si>
  <si>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</si>
  <si>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</si>
  <si>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</si>
  <si>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</si>
  <si>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</si>
  <si>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</si>
  <si>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</si>
  <si>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</si>
  <si>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</si>
  <si>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</si>
  <si>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</si>
  <si>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</si>
  <si>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</si>
  <si>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</si>
  <si>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</si>
  <si>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</si>
  <si>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</si>
  <si>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</si>
  <si>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</si>
  <si>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</si>
  <si>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</si>
  <si>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</si>
  <si>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</si>
  <si>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</si>
  <si>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</si>
  <si>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</si>
  <si>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</si>
  <si>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</si>
  <si>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</si>
  <si>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</si>
  <si>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</si>
  <si>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</si>
  <si>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</si>
  <si>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</si>
  <si>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</si>
  <si>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</si>
  <si>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</si>
  <si>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</si>
  <si>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</si>
  <si>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</si>
  <si>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</si>
  <si>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</si>
  <si>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</si>
  <si>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</si>
  <si>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</si>
  <si>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</si>
  <si>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</si>
  <si>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</si>
  <si>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</si>
  <si>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</si>
  <si>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</si>
  <si>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</si>
  <si>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</si>
  <si>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</si>
  <si>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</si>
  <si>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</si>
  <si>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</si>
  <si>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</si>
  <si>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</si>
  <si>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</si>
  <si>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</si>
  <si>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</si>
  <si>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</si>
  <si>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</si>
  <si>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</si>
  <si>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</si>
  <si>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</si>
  <si>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</si>
  <si>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</si>
  <si>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</si>
  <si>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</si>
  <si>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</si>
  <si>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</si>
  <si>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</si>
  <si>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</si>
  <si>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</si>
  <si>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</si>
  <si>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</si>
  <si>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</si>
  <si>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</si>
  <si>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</si>
  <si>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</si>
  <si>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</si>
  <si>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</si>
  <si>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</si>
  <si>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</si>
  <si>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</si>
  <si>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</si>
  <si>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</si>
  <si>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</si>
  <si>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</si>
  <si>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</si>
  <si>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</si>
  <si>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</si>
  <si>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</si>
  <si>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</si>
  <si>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</si>
  <si>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</si>
  <si>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</si>
  <si>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</si>
  <si>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</si>
  <si>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</si>
  <si>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</si>
  <si>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</si>
  <si>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</si>
  <si>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</si>
  <si>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</si>
  <si>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</si>
  <si>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</si>
  <si>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</si>
  <si>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</si>
  <si>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</si>
  <si>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</si>
  <si>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</si>
  <si>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</si>
  <si>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</si>
  <si>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</si>
  <si>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</si>
  <si>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</si>
  <si>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</si>
  <si>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</si>
  <si>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</si>
  <si>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</si>
  <si>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</si>
  <si>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</si>
  <si>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</si>
  <si>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</si>
  <si>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</si>
  <si>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</si>
  <si>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</si>
  <si>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</si>
  <si>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</si>
  <si>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</si>
  <si>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</si>
  <si>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</si>
  <si>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</si>
  <si>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</si>
  <si>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</si>
  <si>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</si>
  <si>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</si>
  <si>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</si>
  <si>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</si>
  <si>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</si>
  <si>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</si>
  <si>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</si>
  <si>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</si>
  <si>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</si>
  <si>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</si>
  <si>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</si>
  <si>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</si>
  <si>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</si>
  <si>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</si>
  <si>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</si>
  <si>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</si>
  <si>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</si>
  <si>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</si>
  <si>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</si>
  <si>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</si>
  <si>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</si>
  <si>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</si>
  <si>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</si>
  <si>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</si>
  <si>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</si>
  <si>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</si>
  <si>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</si>
  <si>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</si>
  <si>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</si>
  <si>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</si>
  <si>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</si>
  <si>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</si>
  <si>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</si>
  <si>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</si>
  <si>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</si>
  <si>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</si>
  <si>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</si>
  <si>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</si>
  <si>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</si>
  <si>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</si>
  <si>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</si>
  <si>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</si>
  <si>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</si>
  <si>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</si>
  <si>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</si>
  <si>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</si>
  <si>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</si>
  <si>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</si>
  <si>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</si>
  <si>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</si>
  <si>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</si>
  <si>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</si>
  <si>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</si>
  <si>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</si>
  <si>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</si>
  <si>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</si>
  <si>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</si>
  <si>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</si>
  <si>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</si>
  <si>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</si>
  <si>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</si>
  <si>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</si>
  <si>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</si>
  <si>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</si>
  <si>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</si>
  <si>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</si>
  <si>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</si>
  <si>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</si>
  <si>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</si>
  <si>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</si>
  <si>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</si>
  <si>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</si>
  <si>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</si>
  <si>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</si>
  <si>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</si>
  <si>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</si>
  <si>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</si>
  <si>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</si>
  <si>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</si>
  <si>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</si>
  <si>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</si>
  <si>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</si>
  <si>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</si>
  <si>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</si>
  <si>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</si>
  <si>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</si>
  <si>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</si>
  <si>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</si>
  <si>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</si>
  <si>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</si>
  <si>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</si>
  <si>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</si>
  <si>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</si>
  <si>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</si>
  <si>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</si>
  <si>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</si>
  <si>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</si>
  <si>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</si>
  <si>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</si>
  <si>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</si>
  <si>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</si>
  <si>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</si>
  <si>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</si>
  <si>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</si>
  <si>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</si>
  <si>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</si>
  <si>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</si>
  <si>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</si>
  <si>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</si>
  <si>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</si>
  <si>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</si>
  <si>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</si>
  <si>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</si>
  <si>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</si>
  <si>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</si>
  <si>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</si>
  <si>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</si>
  <si>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</si>
  <si>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</si>
  <si>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</si>
  <si>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</si>
  <si>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</si>
  <si>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</si>
  <si>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</si>
  <si>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</si>
  <si>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</si>
  <si>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</si>
  <si>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</si>
  <si>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</si>
  <si>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</si>
  <si>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</si>
  <si>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</si>
  <si>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</si>
  <si>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</si>
  <si>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</si>
  <si>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</si>
  <si>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</si>
  <si>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</si>
  <si>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</si>
  <si>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</si>
  <si>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</si>
  <si>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</si>
  <si>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</si>
  <si>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</si>
  <si>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</si>
  <si>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</si>
  <si>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</si>
  <si>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</si>
  <si>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</si>
  <si>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</si>
  <si>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</si>
  <si>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</si>
  <si>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</si>
  <si>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</si>
  <si>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</si>
  <si>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</si>
  <si>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</si>
  <si>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</si>
  <si>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</si>
  <si>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</si>
  <si>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</si>
  <si>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</si>
  <si>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</si>
  <si>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</si>
  <si>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</si>
  <si>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</si>
  <si>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</si>
  <si>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</si>
  <si>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</si>
  <si>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</si>
  <si>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</si>
  <si>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</si>
  <si>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</si>
  <si>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</si>
  <si>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</si>
  <si>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</si>
  <si>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</si>
  <si>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</si>
  <si>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</si>
  <si>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</si>
  <si>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</si>
  <si>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</si>
  <si>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</si>
  <si>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</si>
  <si>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</si>
  <si>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</si>
  <si>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</si>
  <si>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</si>
  <si>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</si>
  <si>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</si>
  <si>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</si>
  <si>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</si>
  <si>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</si>
  <si>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</si>
  <si>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</si>
  <si>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</si>
  <si>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</si>
  <si>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</si>
  <si>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</si>
  <si>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</si>
  <si>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</si>
  <si>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</si>
  <si>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</si>
  <si>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</si>
  <si>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</si>
  <si>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</si>
  <si>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</si>
  <si>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</si>
  <si>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</si>
  <si>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</si>
  <si>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</si>
  <si>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</si>
  <si>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</si>
  <si>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</si>
  <si>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</si>
  <si>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</si>
  <si>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</si>
  <si>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</si>
  <si>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</si>
  <si>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</si>
  <si>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</si>
  <si>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</si>
  <si>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</si>
  <si>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</si>
  <si>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</si>
  <si>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</si>
  <si>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</si>
  <si>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</si>
  <si>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</si>
  <si>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</si>
  <si>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</si>
  <si>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</si>
  <si>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</si>
  <si>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</si>
  <si>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</si>
  <si>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</si>
  <si>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</si>
  <si>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</si>
  <si>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</si>
  <si>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</si>
  <si>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</si>
  <si>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</si>
  <si>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</si>
  <si>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</si>
  <si>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</si>
  <si>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</si>
  <si>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</si>
  <si>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</si>
  <si>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</si>
  <si>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</si>
  <si>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</si>
  <si>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</si>
  <si>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</si>
  <si>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</si>
  <si>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</si>
  <si>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</si>
  <si>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</si>
  <si>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</si>
  <si>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</si>
  <si>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</si>
  <si>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</si>
  <si>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</si>
  <si>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</si>
  <si>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</si>
  <si>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</si>
  <si>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</si>
  <si>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</si>
  <si>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</si>
  <si>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</si>
  <si>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</si>
  <si>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</si>
  <si>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</si>
  <si>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</si>
  <si>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</si>
  <si>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</si>
  <si>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</si>
  <si>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</si>
  <si>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</si>
  <si>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</si>
  <si>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</si>
  <si>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</si>
  <si>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</si>
  <si>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</si>
  <si>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</si>
  <si>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</si>
  <si>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</si>
  <si>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</si>
  <si>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</si>
  <si>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</si>
  <si>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</si>
  <si>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</si>
  <si>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</si>
  <si>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</si>
  <si>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</si>
  <si>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</si>
  <si>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</si>
  <si>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</si>
  <si>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</si>
  <si>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</si>
  <si>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</si>
  <si>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</si>
  <si>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</si>
  <si>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</si>
  <si>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</si>
  <si>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</si>
  <si>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</si>
  <si>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</si>
  <si>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</si>
  <si>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</si>
  <si>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</si>
  <si>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</si>
  <si>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</si>
  <si>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</si>
  <si>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</si>
  <si>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</si>
  <si>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</si>
  <si>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</si>
  <si>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</si>
  <si>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</si>
  <si>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</si>
  <si>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</si>
  <si>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</si>
  <si>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</si>
  <si>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</si>
  <si>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</si>
  <si>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</si>
  <si>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</si>
  <si>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</si>
  <si>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</si>
  <si>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</si>
  <si>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</si>
  <si>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</si>
  <si>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</si>
  <si>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</si>
  <si>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</si>
  <si>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</si>
  <si>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</si>
  <si>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</si>
  <si>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</si>
  <si>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</si>
  <si>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</si>
  <si>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</si>
  <si>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</si>
  <si>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</si>
  <si>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</si>
  <si>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</si>
  <si>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</si>
  <si>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</si>
  <si>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</si>
  <si>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</si>
  <si>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</si>
  <si>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</si>
  <si>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</si>
  <si>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</si>
  <si>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</si>
  <si>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</si>
  <si>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</si>
  <si>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</si>
  <si>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</si>
  <si>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</si>
  <si>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</si>
  <si>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</si>
  <si>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</si>
  <si>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</si>
  <si>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</si>
  <si>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</si>
  <si>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</si>
  <si>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</si>
  <si>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</si>
  <si>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</si>
  <si>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</si>
  <si>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</si>
  <si>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</si>
  <si>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</si>
  <si>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</si>
  <si>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</si>
  <si>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</si>
  <si>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</si>
  <si>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</si>
  <si>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</si>
  <si>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</si>
  <si>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</si>
  <si>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</si>
  <si>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</si>
  <si>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</si>
  <si>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</si>
  <si>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</si>
  <si>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</si>
  <si>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</si>
  <si>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</si>
  <si>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</si>
  <si>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</si>
  <si>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</si>
  <si>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</si>
  <si>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</si>
  <si>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</si>
  <si>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</si>
  <si>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</si>
  <si>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</si>
  <si>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</si>
  <si>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</si>
  <si>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</si>
  <si>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</si>
  <si>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</si>
  <si>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</si>
  <si>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</si>
  <si>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</si>
  <si>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</si>
  <si>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</si>
  <si>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</si>
  <si>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</si>
  <si>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</si>
  <si>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</si>
  <si>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</si>
  <si>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</si>
  <si>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</si>
  <si>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</si>
  <si>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</si>
  <si>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</si>
  <si>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</si>
  <si>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</si>
  <si>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</si>
  <si>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</si>
  <si>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</si>
  <si>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</si>
  <si>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</si>
  <si>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</si>
  <si>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</si>
  <si>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</si>
  <si>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</si>
  <si>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</si>
  <si>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</si>
  <si>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</si>
  <si>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</si>
  <si>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</si>
  <si>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</si>
  <si>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</si>
  <si>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</si>
  <si>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</si>
  <si>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</si>
  <si>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</si>
  <si>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</si>
  <si>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</si>
  <si>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</si>
  <si>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</si>
  <si>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</si>
  <si>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</si>
  <si>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</si>
  <si>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</si>
  <si>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</si>
  <si>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</si>
  <si>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</si>
  <si>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</si>
  <si>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</si>
  <si>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</si>
  <si>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</si>
  <si>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</si>
  <si>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</si>
  <si>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</si>
  <si>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</si>
  <si>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</si>
  <si>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</si>
  <si>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</si>
  <si>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</si>
  <si>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</si>
  <si>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</si>
  <si>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</si>
  <si>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</si>
  <si>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</si>
  <si>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</si>
  <si>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</si>
  <si>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</si>
  <si>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</si>
  <si>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</si>
  <si>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</si>
  <si>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</si>
  <si>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</si>
  <si>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</si>
  <si>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</si>
  <si>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</si>
  <si>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</si>
  <si>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</si>
  <si>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</si>
  <si>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</si>
  <si>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</si>
  <si>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</si>
  <si>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</si>
  <si>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</si>
  <si>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</si>
  <si>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</si>
  <si>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</si>
  <si>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</si>
  <si>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</si>
  <si>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</si>
  <si>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</si>
  <si>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</si>
  <si>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</si>
  <si>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</si>
  <si>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</si>
  <si>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</si>
  <si>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</si>
  <si>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</si>
  <si>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</si>
  <si>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</si>
  <si>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</si>
  <si>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</si>
  <si>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</si>
  <si>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</si>
  <si>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</si>
  <si>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</si>
  <si>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</si>
  <si>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</si>
  <si>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</si>
  <si>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</si>
  <si>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</si>
  <si>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</si>
  <si>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</si>
  <si>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</si>
  <si>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</si>
  <si>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</si>
  <si>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</si>
  <si>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</si>
  <si>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</si>
  <si>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</si>
  <si>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</si>
  <si>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</si>
  <si>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</si>
  <si>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</si>
  <si>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</si>
  <si>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</si>
  <si>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</si>
  <si>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</si>
  <si>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</si>
  <si>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</si>
  <si>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</si>
  <si>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</si>
  <si>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</si>
  <si>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</si>
  <si>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</si>
  <si>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</si>
  <si>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</si>
  <si>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</si>
  <si>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</si>
  <si>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</si>
  <si>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</si>
  <si>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</si>
  <si>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</si>
  <si>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</si>
  <si>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</si>
  <si>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</si>
  <si>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</si>
  <si>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</si>
  <si>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</si>
  <si>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</si>
  <si>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</si>
  <si>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</si>
  <si>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</si>
  <si>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</si>
  <si>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</si>
  <si>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</si>
  <si>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</si>
  <si>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</si>
  <si>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</si>
  <si>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</si>
  <si>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</si>
  <si>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</si>
  <si>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</si>
  <si>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</si>
  <si>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</si>
  <si>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</si>
  <si>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</si>
  <si>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</si>
  <si>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</si>
  <si>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</si>
  <si>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</si>
  <si>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</si>
  <si>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</si>
  <si>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</si>
  <si>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</si>
  <si>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</si>
  <si>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</si>
  <si>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</si>
  <si>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</si>
  <si>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</si>
  <si>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</si>
  <si>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</si>
  <si>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</si>
  <si>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</si>
  <si>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</si>
  <si>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</si>
  <si>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</si>
  <si>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</si>
  <si>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</si>
  <si>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</si>
  <si>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</si>
  <si>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</si>
  <si>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</si>
  <si>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</si>
  <si>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</si>
  <si>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</si>
  <si>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</si>
  <si>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</si>
  <si>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</si>
  <si>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</si>
  <si>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</si>
  <si>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</si>
  <si>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</si>
  <si>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</si>
  <si>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</si>
  <si>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</si>
  <si>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</si>
  <si>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</si>
  <si>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</si>
  <si>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</si>
  <si>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</si>
  <si>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</si>
  <si>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</si>
  <si>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</si>
  <si>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</si>
  <si>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</si>
  <si>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</si>
  <si>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</si>
  <si>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</si>
  <si>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</si>
  <si>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</si>
  <si>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</si>
  <si>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</si>
  <si>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</si>
  <si>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</si>
  <si>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</si>
  <si>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</si>
  <si>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</si>
  <si>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</si>
  <si>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</si>
  <si>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</si>
  <si>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</si>
  <si>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</si>
  <si>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</si>
  <si>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</si>
  <si>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</si>
  <si>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</si>
  <si>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</si>
  <si>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</si>
  <si>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</si>
  <si>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</si>
  <si>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</si>
  <si>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</si>
  <si>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</si>
  <si>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</si>
  <si>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</si>
  <si>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</si>
  <si>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</si>
  <si>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</si>
  <si>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</si>
  <si>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</si>
  <si>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</si>
  <si>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</si>
  <si>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</si>
  <si>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</si>
  <si>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</si>
  <si>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</si>
  <si>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</si>
  <si>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</si>
  <si>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</si>
  <si>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</si>
  <si>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</si>
  <si>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</si>
  <si>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</si>
  <si>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</si>
  <si>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</si>
  <si>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</si>
  <si>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</si>
  <si>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</si>
  <si>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</si>
  <si>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</si>
  <si>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</si>
  <si>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</si>
  <si>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</si>
  <si>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</si>
  <si>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</si>
  <si>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</si>
  <si>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</si>
  <si>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</si>
  <si>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</si>
  <si>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</si>
  <si>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</si>
  <si>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</si>
  <si>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</si>
  <si>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</si>
  <si>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</si>
  <si>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</si>
  <si>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</si>
  <si>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</si>
  <si>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</si>
  <si>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</si>
  <si>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</si>
  <si>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</si>
  <si>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</si>
  <si>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</si>
  <si>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</si>
  <si>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</si>
  <si>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</si>
  <si>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</si>
  <si>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</si>
  <si>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</si>
  <si>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</si>
  <si>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</si>
  <si>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</si>
  <si>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</si>
  <si>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</si>
  <si>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</si>
  <si>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</si>
  <si>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</si>
  <si>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</si>
  <si>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</si>
  <si>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</si>
  <si>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</si>
  <si>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</si>
  <si>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</si>
  <si>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</si>
  <si>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</si>
  <si>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</si>
  <si>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</si>
  <si>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</si>
  <si>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</si>
  <si>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</si>
  <si>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</si>
  <si>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</si>
  <si>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</si>
  <si>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</si>
  <si>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</si>
  <si>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</si>
  <si>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</si>
  <si>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</si>
  <si>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</si>
  <si>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</si>
  <si>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</si>
  <si>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</si>
  <si>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</si>
  <si>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</si>
  <si>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</si>
  <si>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</si>
  <si>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</si>
  <si>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</si>
  <si>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</si>
  <si>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</si>
  <si>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</si>
  <si>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</si>
  <si>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</si>
  <si>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</si>
  <si>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</si>
  <si>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</si>
  <si>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</si>
  <si>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</si>
  <si>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</si>
  <si>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</si>
  <si>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</si>
  <si>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</si>
  <si>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</si>
  <si>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</si>
  <si>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</si>
  <si>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</si>
  <si>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</si>
  <si>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</si>
  <si>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</si>
  <si>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</si>
  <si>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</si>
  <si>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</si>
  <si>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</si>
  <si>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</si>
  <si>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</si>
  <si>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</si>
  <si>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</si>
  <si>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</si>
  <si>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</si>
  <si>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</si>
  <si>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</si>
  <si>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</si>
  <si>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</si>
  <si>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</si>
  <si>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</si>
  <si>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</si>
  <si>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</si>
  <si>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</si>
  <si>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</si>
  <si>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</si>
  <si>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</si>
  <si>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</si>
  <si>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</si>
  <si>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</si>
  <si>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</si>
  <si>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</si>
  <si>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</si>
  <si>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</si>
  <si>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</si>
  <si>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</si>
  <si>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</si>
  <si>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</si>
  <si>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</si>
  <si>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</si>
  <si>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</si>
  <si>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</si>
  <si>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</si>
  <si>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</si>
  <si>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</si>
  <si>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</si>
  <si>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</si>
  <si>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</si>
  <si>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</si>
  <si>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</si>
  <si>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</si>
  <si>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</si>
  <si>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</si>
  <si>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</si>
  <si>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</si>
  <si>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</si>
  <si>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</si>
  <si>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</si>
  <si>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</si>
  <si>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</si>
  <si>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</si>
  <si>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</si>
  <si>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</si>
  <si>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</si>
  <si>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</si>
  <si>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</si>
  <si>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</si>
  <si>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</si>
  <si>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</si>
  <si>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</si>
  <si>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</si>
  <si>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</si>
  <si>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</si>
  <si>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</si>
  <si>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</si>
  <si>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</si>
  <si>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</si>
  <si>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</si>
  <si>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</si>
  <si>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</si>
  <si>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</si>
  <si>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</si>
  <si>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</si>
  <si>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</si>
  <si>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</si>
  <si>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</si>
  <si>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</si>
  <si>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</si>
  <si>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</si>
  <si>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</si>
  <si>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</si>
  <si>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</si>
  <si>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</si>
  <si>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</si>
  <si>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</si>
  <si>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</si>
  <si>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</si>
  <si>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</si>
  <si>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</si>
  <si>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</si>
  <si>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</si>
  <si>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</si>
  <si>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</si>
  <si>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</si>
  <si>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</si>
  <si>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</si>
  <si>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</si>
  <si>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</si>
  <si>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</si>
  <si>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</si>
  <si>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</si>
  <si>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</si>
  <si>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</si>
  <si>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</si>
  <si>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</si>
  <si>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</si>
  <si>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</si>
  <si>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</si>
  <si>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</si>
  <si>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</si>
  <si>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</si>
  <si>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</si>
  <si>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</si>
  <si>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</si>
  <si>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</si>
  <si>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</si>
  <si>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</si>
  <si>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</si>
  <si>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</si>
  <si>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</si>
  <si>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</si>
  <si>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</si>
  <si>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</si>
  <si>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</si>
  <si>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</si>
  <si>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</si>
  <si>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</si>
  <si>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</si>
  <si>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</si>
  <si>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</si>
  <si>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</si>
  <si>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</si>
  <si>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</si>
  <si>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</si>
  <si>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</si>
  <si>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</si>
  <si>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</si>
  <si>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</si>
  <si>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</si>
  <si>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</si>
  <si>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</si>
  <si>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</si>
  <si>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</si>
  <si>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</si>
  <si>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</si>
  <si>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</si>
  <si>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</si>
  <si>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</si>
  <si>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</si>
  <si>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</si>
  <si>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</si>
  <si>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</si>
  <si>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</si>
  <si>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</si>
  <si>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</si>
  <si>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</si>
  <si>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</si>
  <si>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</si>
  <si>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</si>
  <si>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</si>
  <si>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</si>
  <si>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</si>
  <si>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</si>
  <si>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</si>
  <si>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</si>
  <si>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</si>
  <si>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</si>
  <si>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</si>
  <si>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</si>
  <si>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</si>
  <si>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</si>
  <si>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</si>
  <si>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</si>
  <si>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</si>
  <si>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</si>
  <si>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</si>
  <si>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</si>
  <si>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</si>
  <si>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</si>
  <si>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</si>
  <si>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</si>
  <si>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</si>
  <si>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</si>
  <si>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</si>
  <si>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</si>
  <si>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</si>
  <si>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</si>
  <si>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</si>
  <si>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</si>
  <si>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</si>
  <si>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</si>
  <si>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</si>
  <si>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</si>
  <si>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</si>
  <si>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</si>
  <si>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</si>
  <si>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</si>
  <si>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</si>
  <si>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</si>
  <si>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</si>
  <si>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</si>
  <si>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</si>
  <si>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</si>
  <si>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</si>
  <si>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</si>
  <si>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</si>
  <si>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</si>
  <si>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</si>
  <si>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</si>
  <si>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</si>
  <si>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</si>
  <si>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</si>
  <si>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</si>
  <si>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</si>
  <si>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</si>
  <si>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</si>
  <si>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</si>
  <si>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</si>
  <si>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</si>
  <si>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</si>
  <si>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</si>
  <si>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</si>
  <si>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</si>
  <si>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</si>
  <si>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</si>
  <si>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</si>
  <si>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</si>
  <si>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</si>
  <si>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</si>
  <si>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</si>
  <si>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</si>
  <si>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</si>
  <si>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</si>
  <si>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</si>
  <si>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</si>
  <si>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</si>
  <si>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</si>
  <si>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</si>
  <si>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</si>
  <si>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</si>
  <si>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</si>
  <si>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</si>
  <si>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</si>
  <si>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</si>
  <si>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</si>
  <si>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</si>
  <si>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</si>
  <si>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</si>
  <si>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</si>
  <si>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</si>
  <si>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</si>
  <si>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</si>
  <si>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</si>
  <si>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</si>
  <si>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</si>
  <si>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</si>
  <si>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</si>
  <si>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</si>
  <si>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</si>
  <si>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</si>
  <si>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</si>
  <si>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</si>
  <si>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</si>
  <si>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</si>
  <si>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</si>
  <si>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</si>
  <si>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</si>
  <si>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</si>
  <si>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</si>
  <si>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</si>
  <si>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</si>
  <si>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</si>
  <si>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</si>
  <si>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</si>
  <si>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</si>
  <si>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</si>
  <si>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</si>
  <si>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</si>
  <si>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</si>
  <si>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</si>
  <si>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</si>
  <si>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</si>
  <si>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</si>
  <si>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</si>
  <si>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</si>
  <si>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</si>
  <si>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</si>
  <si>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</si>
  <si>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</si>
  <si>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</si>
  <si>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</si>
  <si>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</si>
  <si>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</si>
  <si>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</si>
  <si>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</si>
  <si>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</si>
  <si>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</si>
  <si>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</si>
  <si>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</si>
  <si>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</si>
  <si>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</si>
  <si>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</si>
  <si>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</si>
  <si>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</si>
  <si>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</si>
  <si>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</si>
  <si>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</si>
  <si>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</si>
  <si>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</si>
  <si>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</si>
  <si>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</si>
  <si>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</si>
  <si>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</si>
  <si>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</si>
  <si>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</si>
  <si>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</si>
  <si>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</si>
  <si>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</si>
  <si>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</si>
  <si>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</si>
  <si>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</si>
  <si>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</si>
  <si>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</si>
  <si>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</si>
  <si>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</si>
  <si>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</si>
  <si>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</si>
  <si>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</si>
  <si>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</si>
  <si>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</si>
  <si>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</si>
  <si>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</si>
  <si>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</si>
  <si>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</si>
  <si>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</si>
  <si>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</si>
  <si>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</si>
  <si>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</si>
  <si>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</si>
  <si>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</si>
  <si>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</si>
  <si>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</si>
  <si>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</si>
  <si>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</si>
  <si>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</si>
  <si>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</si>
  <si>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</si>
  <si>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</si>
  <si>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</si>
  <si>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</si>
  <si>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</si>
  <si>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</si>
  <si>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</si>
  <si>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</si>
  <si>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</si>
  <si>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</si>
  <si>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</si>
  <si>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</si>
  <si>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</si>
  <si>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</si>
  <si>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</si>
  <si>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</si>
  <si>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</si>
  <si>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</si>
  <si>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</si>
  <si>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</si>
  <si>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</si>
  <si>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</si>
  <si>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</si>
  <si>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</si>
  <si>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</si>
  <si>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</si>
  <si>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</si>
  <si>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</si>
  <si>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</si>
  <si>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</si>
  <si>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</si>
  <si>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</si>
  <si>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</si>
  <si>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</si>
  <si>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</si>
  <si>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</si>
  <si>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</si>
  <si>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</si>
  <si>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</si>
  <si>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</si>
  <si>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</si>
  <si>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</si>
  <si>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</si>
  <si>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</si>
  <si>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</si>
  <si>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</si>
  <si>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</si>
  <si>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</si>
  <si>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</si>
  <si>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</si>
  <si>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</si>
  <si>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</si>
  <si>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</si>
  <si>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</si>
  <si>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</si>
  <si>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</si>
  <si>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</si>
  <si>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</si>
  <si>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</si>
  <si>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</si>
  <si>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</si>
  <si>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</si>
  <si>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</si>
  <si>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</si>
  <si>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</si>
  <si>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</si>
  <si>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</si>
  <si>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</si>
  <si>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</si>
  <si>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</si>
  <si>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</si>
  <si>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</si>
  <si>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</si>
  <si>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</si>
  <si>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</si>
  <si>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</si>
  <si>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</si>
  <si>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</si>
  <si>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</si>
  <si>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</si>
  <si>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</si>
  <si>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</si>
  <si>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</si>
  <si>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</si>
  <si>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</si>
  <si>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</si>
  <si>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</si>
  <si>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</si>
  <si>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</si>
  <si>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</si>
  <si>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</si>
  <si>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</si>
  <si>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</si>
  <si>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</si>
  <si>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</si>
  <si>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</si>
  <si>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</si>
  <si>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</si>
  <si>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</si>
  <si>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</si>
  <si>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</si>
  <si>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</si>
  <si>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</si>
  <si>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</si>
  <si>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</si>
  <si>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</si>
  <si>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</si>
  <si>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</si>
  <si>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</si>
  <si>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</si>
  <si>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</si>
  <si>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</si>
  <si>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</si>
  <si>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</si>
  <si>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</si>
  <si>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</si>
  <si>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</si>
  <si>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</si>
  <si>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</si>
  <si>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</si>
  <si>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</si>
  <si>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</si>
  <si>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</si>
  <si>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</si>
  <si>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</si>
  <si>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</si>
  <si>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</si>
  <si>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</si>
  <si>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</si>
  <si>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</si>
  <si>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</si>
  <si>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</si>
  <si>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</si>
  <si>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</si>
  <si>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</si>
  <si>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</si>
  <si>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</si>
  <si>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</si>
  <si>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</si>
  <si>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</si>
  <si>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</si>
  <si>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</si>
  <si>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</si>
  <si>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</si>
  <si>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</si>
  <si>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</si>
  <si>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</si>
  <si>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</si>
  <si>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</si>
  <si>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</si>
  <si>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</si>
  <si>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</si>
  <si>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</si>
  <si>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</si>
  <si>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</si>
  <si>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</si>
  <si>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</si>
  <si>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</si>
  <si>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</si>
  <si>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</si>
  <si>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</si>
  <si>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</si>
  <si>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</si>
  <si>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</si>
  <si>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</si>
  <si>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</si>
  <si>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</si>
  <si>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</si>
  <si>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</si>
  <si>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</si>
  <si>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</si>
  <si>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</si>
  <si>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</si>
  <si>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</si>
  <si>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</si>
  <si>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</si>
  <si>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</si>
  <si>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</si>
  <si>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</si>
  <si>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</si>
  <si>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</si>
  <si>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</si>
  <si>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</si>
  <si>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</si>
  <si>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</si>
  <si>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</si>
  <si>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</si>
  <si>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</si>
  <si>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</si>
  <si>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</si>
  <si>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</si>
  <si>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</si>
  <si>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</si>
  <si>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</si>
  <si>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</si>
  <si>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</si>
  <si>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</si>
  <si>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</si>
  <si>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</si>
  <si>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</si>
  <si>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</si>
  <si>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</si>
  <si>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</si>
  <si>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</si>
  <si>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</si>
  <si>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</si>
  <si>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</si>
  <si>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</si>
  <si>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</si>
  <si>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</si>
  <si>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</si>
  <si>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</si>
  <si>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</si>
  <si>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</si>
  <si>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</si>
  <si>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</si>
  <si>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</si>
  <si>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</si>
  <si>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</si>
  <si>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</si>
  <si>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</si>
  <si>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</si>
  <si>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</si>
  <si>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</si>
  <si>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</si>
  <si>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</si>
  <si>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</si>
  <si>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</si>
  <si>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</si>
  <si>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</si>
  <si>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</si>
  <si>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</si>
  <si>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</si>
  <si>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</si>
  <si>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</si>
  <si>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</si>
  <si>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</si>
  <si>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</si>
  <si>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</si>
  <si>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</si>
  <si>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</si>
  <si>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</si>
  <si>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</si>
  <si>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</si>
  <si>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</si>
  <si>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</si>
  <si>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</si>
  <si>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</si>
  <si>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</si>
  <si>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</si>
  <si>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</si>
  <si>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</si>
  <si>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</si>
  <si>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</si>
  <si>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</si>
  <si>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</si>
  <si>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</si>
  <si>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</si>
  <si>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</si>
  <si>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</si>
  <si>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</si>
  <si>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</si>
  <si>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</si>
  <si>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</si>
  <si>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</si>
  <si>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</si>
  <si>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</si>
  <si>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</si>
  <si>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</si>
  <si>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</si>
  <si>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</si>
  <si>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</si>
  <si>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</si>
  <si>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</si>
  <si>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</si>
  <si>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</si>
  <si>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</si>
  <si>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</si>
  <si>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</si>
  <si>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</si>
  <si>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</si>
  <si>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</si>
  <si>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</si>
  <si>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</si>
  <si>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</si>
  <si>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</si>
  <si>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</si>
  <si>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</si>
  <si>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</si>
  <si>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</si>
  <si>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</si>
  <si>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</si>
  <si>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</si>
  <si>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</si>
  <si>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</si>
  <si>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</si>
  <si>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</si>
  <si>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</si>
  <si>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</si>
  <si>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</si>
  <si>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</si>
  <si>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</si>
  <si>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</si>
  <si>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</si>
  <si>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</si>
  <si>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</si>
  <si>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</si>
  <si>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</si>
  <si>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</si>
  <si>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</si>
  <si>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</si>
  <si>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</si>
  <si>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</si>
  <si>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</si>
  <si>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</si>
  <si>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</si>
  <si>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</si>
  <si>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</si>
  <si>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</si>
  <si>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</si>
  <si>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</si>
  <si>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</si>
  <si>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</si>
  <si>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</si>
  <si>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</si>
  <si>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</si>
  <si>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</si>
  <si>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</si>
  <si>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</si>
  <si>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</si>
  <si>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</si>
  <si>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</si>
  <si>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</si>
  <si>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</si>
  <si>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</si>
  <si>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</si>
  <si>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</si>
  <si>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</si>
  <si>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</si>
  <si>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</si>
  <si>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</si>
  <si>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</si>
  <si>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</si>
  <si>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</si>
  <si>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</si>
  <si>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</si>
  <si>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</si>
  <si>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</si>
  <si>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</si>
  <si>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</si>
  <si>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</si>
  <si>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</si>
  <si>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</si>
  <si>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</si>
  <si>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</si>
  <si>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</si>
  <si>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</si>
  <si>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</si>
  <si>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</si>
  <si>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</si>
  <si>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</si>
  <si>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</si>
  <si>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</si>
  <si>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</si>
  <si>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</si>
  <si>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</si>
  <si>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</si>
  <si>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</si>
  <si>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</si>
  <si>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</si>
  <si>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</si>
  <si>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</si>
  <si>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</si>
  <si>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</si>
  <si>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</si>
  <si>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</si>
  <si>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</si>
  <si>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</si>
  <si>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</si>
  <si>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</si>
  <si>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</si>
  <si>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</si>
  <si>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</si>
  <si>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</si>
  <si>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</si>
  <si>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</si>
  <si>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</si>
  <si>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</si>
  <si>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</si>
  <si>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</si>
  <si>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</si>
  <si>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</si>
  <si>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</si>
  <si>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</si>
  <si>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</si>
  <si>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</si>
  <si>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</si>
  <si>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</si>
  <si>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</si>
  <si>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</si>
  <si>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</si>
  <si>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</si>
  <si>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</si>
  <si>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</si>
  <si>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</si>
  <si>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</si>
  <si>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</si>
  <si>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</si>
  <si>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</si>
  <si>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</si>
  <si>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</si>
  <si>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</si>
  <si>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</si>
  <si>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</si>
  <si>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</si>
  <si>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</si>
  <si>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</si>
  <si>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</si>
  <si>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</si>
  <si>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</si>
  <si>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</si>
  <si>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</si>
  <si>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</si>
  <si>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</si>
  <si>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</si>
  <si>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</si>
  <si>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</si>
  <si>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</si>
  <si>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</si>
  <si>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</si>
  <si>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</si>
  <si>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</si>
  <si>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</si>
  <si>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</si>
  <si>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</si>
  <si>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</si>
  <si>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</si>
  <si>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</si>
  <si>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</si>
  <si>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</si>
  <si>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</si>
  <si>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</si>
  <si>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</si>
  <si>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</si>
  <si>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</si>
  <si>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</si>
  <si>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</si>
  <si>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</si>
  <si>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</si>
  <si>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</si>
  <si>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</si>
  <si>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</si>
  <si>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</si>
  <si>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</si>
  <si>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</si>
  <si>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</si>
  <si>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</si>
  <si>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</si>
  <si>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</si>
  <si>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</si>
  <si>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</si>
  <si>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</si>
  <si>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</si>
  <si>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</si>
  <si>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</si>
  <si>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</si>
  <si>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</si>
  <si>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</si>
  <si>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</si>
  <si>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</si>
  <si>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</si>
  <si>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</si>
  <si>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</si>
  <si>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</si>
  <si>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</si>
  <si>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</si>
  <si>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</si>
  <si>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</si>
  <si>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</si>
  <si>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</si>
  <si>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</si>
  <si>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</si>
  <si>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</si>
  <si>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</si>
  <si>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</si>
  <si>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</si>
  <si>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</si>
  <si>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</si>
  <si>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</si>
  <si>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</si>
  <si>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</si>
  <si>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</si>
  <si>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</si>
  <si>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</si>
  <si>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</si>
  <si>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</si>
  <si>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</si>
  <si>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</si>
  <si>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</si>
  <si>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</si>
  <si>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</si>
  <si>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</si>
  <si>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</si>
  <si>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</si>
  <si>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</si>
  <si>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</si>
  <si>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</si>
  <si>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</si>
  <si>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</si>
  <si>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</si>
  <si>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</si>
  <si>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</si>
  <si>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</si>
  <si>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</si>
  <si>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</si>
  <si>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</si>
  <si>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</si>
  <si>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</si>
  <si>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</si>
  <si>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</si>
  <si>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</si>
  <si>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</si>
  <si>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</si>
  <si>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</si>
  <si>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</si>
  <si>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</si>
  <si>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</si>
  <si>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</si>
  <si>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</si>
  <si>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</si>
  <si>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</si>
  <si>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</si>
  <si>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</si>
  <si>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</si>
  <si>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</si>
  <si>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</si>
  <si>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</si>
  <si>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</si>
  <si>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</si>
  <si>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</si>
  <si>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</si>
  <si>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</si>
  <si>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</si>
  <si>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</si>
  <si>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</si>
  <si>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</si>
  <si>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</si>
  <si>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</si>
  <si>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</si>
  <si>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</si>
  <si>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</si>
  <si>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</si>
  <si>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</si>
  <si>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</si>
  <si>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</si>
  <si>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</si>
  <si>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</si>
  <si>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</si>
  <si>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</si>
  <si>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</si>
  <si>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</si>
  <si>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</si>
  <si>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</si>
  <si>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</si>
  <si>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</si>
  <si>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</si>
  <si>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</si>
  <si>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</si>
  <si>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</si>
  <si>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</si>
  <si>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</si>
  <si>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</si>
  <si>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</si>
  <si>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</si>
  <si>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</si>
  <si>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</si>
  <si>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</si>
  <si>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</si>
  <si>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</si>
  <si>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</si>
  <si>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</si>
  <si>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</si>
  <si>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</si>
  <si>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</si>
  <si>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</si>
  <si>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</si>
  <si>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</si>
  <si>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</si>
  <si>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</si>
  <si>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</si>
  <si>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</si>
  <si>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</si>
  <si>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</si>
  <si>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</si>
  <si>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</si>
  <si>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</si>
  <si>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</si>
  <si>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</si>
  <si>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</si>
  <si>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</si>
  <si>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</si>
  <si>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</si>
  <si>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</si>
  <si>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</si>
  <si>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</si>
  <si>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</si>
  <si>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</si>
  <si>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</si>
  <si>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</si>
  <si>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</si>
  <si>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</si>
  <si>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</si>
  <si>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</si>
  <si>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</si>
  <si>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</si>
  <si>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</si>
  <si>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</si>
  <si>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</si>
  <si>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</si>
  <si>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</si>
  <si>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</si>
  <si>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</si>
  <si>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</si>
  <si>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</si>
  <si>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</si>
  <si>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</si>
  <si>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</si>
  <si>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</si>
  <si>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</si>
  <si>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</si>
  <si>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</si>
  <si>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</si>
  <si>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</si>
  <si>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</si>
  <si>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</si>
  <si>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</si>
  <si>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</si>
  <si>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</si>
  <si>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</si>
  <si>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</si>
  <si>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</si>
  <si>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</si>
  <si>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</si>
  <si>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</si>
  <si>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</si>
  <si>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</si>
  <si>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</si>
  <si>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</si>
  <si>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</si>
  <si>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</si>
  <si>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</si>
  <si>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</si>
  <si>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</si>
  <si>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</si>
  <si>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</si>
  <si>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</si>
  <si>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</si>
  <si>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</si>
  <si>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</si>
  <si>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</si>
  <si>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</si>
  <si>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</si>
  <si>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</si>
  <si>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</si>
  <si>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</si>
  <si>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</si>
  <si>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</si>
  <si>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</si>
  <si>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</si>
  <si>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</si>
  <si>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</si>
  <si>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</si>
  <si>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</si>
  <si>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</si>
  <si>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</si>
  <si>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</si>
  <si>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</si>
  <si>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</si>
  <si>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</si>
  <si>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</si>
  <si>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</si>
  <si>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</si>
  <si>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</si>
  <si>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</si>
  <si>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</si>
  <si>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</si>
  <si>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</si>
  <si>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</si>
  <si>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</si>
  <si>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</si>
  <si>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</si>
  <si>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</si>
  <si>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</si>
  <si>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</si>
  <si>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</si>
  <si>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</si>
  <si>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</si>
  <si>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</si>
  <si>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</si>
  <si>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</si>
  <si>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</si>
  <si>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</si>
  <si>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</si>
  <si>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</si>
  <si>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</si>
  <si>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</si>
  <si>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</si>
  <si>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</si>
  <si>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</si>
  <si>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</si>
  <si>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</si>
  <si>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</si>
  <si>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</si>
  <si>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</si>
  <si>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</si>
  <si>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</si>
  <si>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</si>
  <si>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</si>
  <si>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</si>
  <si>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</si>
  <si>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</si>
  <si>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</si>
  <si>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</si>
  <si>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</si>
  <si>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</si>
  <si>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</si>
  <si>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</si>
  <si>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</si>
  <si>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</si>
  <si>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</si>
  <si>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</si>
  <si>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</si>
  <si>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</si>
  <si>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</si>
  <si>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</si>
  <si>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</si>
  <si>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</si>
  <si>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</si>
  <si>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</si>
  <si>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</si>
  <si>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</si>
  <si>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</si>
  <si>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</si>
  <si>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</si>
  <si>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</si>
  <si>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</si>
  <si>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</si>
  <si>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</si>
  <si>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</si>
  <si>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</si>
  <si>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</si>
  <si>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</si>
  <si>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</si>
  <si>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</si>
  <si>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</si>
  <si>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</si>
  <si>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</si>
  <si>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</si>
  <si>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</si>
  <si>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</si>
  <si>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</si>
  <si>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</si>
  <si>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</si>
  <si>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</si>
  <si>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</si>
  <si>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</si>
  <si>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</si>
  <si>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</si>
  <si>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</si>
  <si>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</si>
  <si>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</si>
  <si>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</si>
  <si>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</si>
  <si>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</si>
  <si>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</si>
  <si>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</si>
  <si>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</si>
  <si>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</si>
  <si>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</si>
  <si>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</si>
  <si>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</si>
  <si>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</si>
  <si>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</si>
  <si>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</si>
  <si>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</si>
  <si>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</si>
  <si>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</si>
  <si>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</si>
  <si>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</si>
  <si>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</si>
  <si>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</si>
  <si>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</si>
  <si>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</si>
  <si>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</si>
  <si>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</si>
  <si>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</si>
  <si>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</si>
  <si>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</si>
  <si>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</si>
  <si>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</si>
  <si>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</si>
  <si>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</si>
  <si>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</si>
  <si>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</si>
  <si>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</si>
  <si>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</si>
  <si>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</si>
  <si>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</si>
  <si>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</si>
  <si>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</si>
  <si>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</si>
  <si>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</si>
  <si>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</si>
  <si>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</si>
  <si>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</si>
  <si>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</si>
  <si>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</si>
  <si>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</si>
  <si>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</si>
  <si>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</si>
  <si>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</si>
  <si>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</si>
  <si>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</si>
  <si>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</si>
  <si>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</si>
  <si>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</si>
  <si>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</si>
  <si>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</si>
  <si>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</si>
  <si>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</si>
  <si>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</si>
  <si>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</si>
  <si>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</si>
  <si>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</si>
  <si>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</si>
  <si>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</si>
  <si>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</si>
  <si>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</si>
  <si>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</si>
  <si>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</si>
  <si>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</si>
  <si>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</si>
  <si>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</si>
  <si>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</si>
  <si>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</si>
  <si>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</si>
  <si>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</si>
  <si>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</si>
  <si>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</si>
  <si>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</si>
  <si>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</si>
  <si>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</si>
  <si>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</si>
  <si>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</si>
  <si>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</si>
  <si>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</si>
  <si>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</si>
  <si>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</si>
  <si>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</si>
  <si>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</si>
  <si>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</si>
  <si>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</si>
  <si>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</si>
  <si>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</si>
  <si>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</si>
  <si>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</si>
  <si>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</si>
  <si>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</si>
  <si>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</si>
  <si>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</si>
  <si>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</si>
  <si>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</si>
  <si>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</si>
  <si>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</si>
  <si>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</si>
  <si>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</si>
  <si>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</si>
  <si>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</si>
  <si>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</si>
  <si>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</si>
  <si>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</si>
  <si>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</si>
  <si>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</si>
  <si>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</si>
  <si>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</si>
  <si>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</si>
  <si>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</si>
  <si>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</si>
  <si>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</si>
  <si>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</si>
  <si>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</si>
  <si>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</si>
  <si>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</si>
  <si>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</si>
  <si>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</si>
  <si>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</si>
  <si>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</si>
  <si>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</si>
  <si>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</si>
  <si>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</si>
  <si>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</si>
  <si>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</si>
  <si>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</si>
  <si>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</si>
  <si>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</si>
  <si>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</si>
  <si>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</si>
  <si>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</si>
  <si>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</si>
  <si>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</si>
  <si>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</si>
  <si>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</si>
  <si>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</si>
  <si>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</si>
  <si>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</si>
  <si>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</si>
  <si>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</si>
  <si>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</si>
  <si>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</si>
  <si>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</si>
  <si>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</si>
  <si>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</si>
  <si>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</si>
  <si>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</si>
  <si>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</si>
  <si>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</si>
  <si>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</si>
  <si>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</si>
  <si>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</si>
  <si>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</si>
  <si>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</si>
  <si>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</si>
  <si>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</si>
  <si>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</si>
  <si>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</si>
  <si>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</si>
  <si>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</si>
  <si>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</si>
  <si>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</si>
  <si>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</si>
  <si>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</si>
  <si>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</si>
  <si>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</si>
  <si>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</si>
  <si>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</si>
  <si>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</si>
  <si>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</si>
  <si>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</si>
  <si>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</si>
  <si>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</si>
  <si>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</si>
  <si>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</si>
  <si>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</si>
  <si>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</si>
  <si>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</si>
  <si>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</si>
  <si>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</si>
  <si>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</si>
  <si>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</si>
  <si>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</si>
  <si>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</si>
  <si>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</si>
  <si>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</si>
  <si>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</si>
  <si>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</si>
  <si>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</si>
  <si>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</si>
  <si>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</si>
  <si>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</si>
  <si>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</si>
  <si>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</si>
  <si>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</si>
  <si>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</si>
  <si>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</si>
  <si>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</si>
  <si>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</si>
  <si>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</si>
  <si>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</si>
  <si>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</si>
  <si>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</si>
  <si>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</si>
  <si>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</si>
  <si>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</si>
  <si>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</si>
  <si>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</si>
  <si>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</si>
  <si>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</si>
  <si>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</si>
  <si>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</si>
  <si>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</si>
  <si>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</si>
  <si>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</si>
  <si>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</si>
  <si>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</si>
  <si>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</si>
  <si>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</si>
  <si>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</si>
  <si>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</si>
  <si>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</si>
  <si>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</si>
  <si>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</si>
  <si>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</si>
  <si>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</si>
  <si>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</si>
  <si>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</si>
  <si>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</si>
  <si>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</si>
  <si>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</si>
  <si>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</si>
  <si>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</si>
  <si>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</si>
  <si>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</si>
  <si>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</si>
  <si>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</si>
  <si>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</si>
  <si>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</si>
  <si>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</si>
  <si>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</si>
  <si>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</si>
  <si>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</si>
  <si>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</si>
  <si>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</si>
  <si>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</si>
  <si>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</si>
  <si>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</si>
  <si>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</si>
  <si>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</si>
  <si>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</si>
  <si>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</si>
  <si>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</si>
  <si>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</si>
  <si>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</si>
  <si>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</si>
  <si>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</si>
  <si>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</si>
  <si>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</si>
  <si>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</si>
  <si>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</si>
  <si>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</si>
  <si>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</si>
  <si>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</si>
  <si>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</si>
  <si>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</si>
  <si>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</si>
  <si>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</si>
  <si>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</si>
  <si>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</si>
  <si>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</si>
  <si>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</si>
  <si>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</si>
  <si>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</si>
  <si>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</si>
  <si>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</si>
  <si>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</si>
  <si>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</si>
  <si>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</si>
  <si>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</si>
  <si>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</si>
  <si>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</si>
  <si>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</si>
  <si>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</si>
  <si>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</si>
  <si>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</si>
  <si>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</si>
  <si>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</si>
  <si>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</si>
  <si>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</si>
  <si>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</si>
  <si>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</si>
  <si>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</si>
  <si>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</si>
  <si>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</si>
  <si>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</si>
  <si>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</si>
  <si>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</si>
  <si>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</si>
  <si>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</si>
  <si>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</si>
  <si>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</si>
  <si>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</si>
  <si>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</si>
  <si>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</si>
  <si>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</si>
  <si>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</si>
  <si>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</si>
  <si>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</si>
  <si>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</si>
  <si>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</si>
  <si>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</si>
  <si>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</si>
  <si>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</si>
  <si>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</si>
  <si>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</si>
  <si>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</si>
  <si>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</si>
  <si>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</si>
  <si>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</si>
  <si>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</si>
  <si>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</si>
  <si>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</si>
  <si>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</si>
  <si>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</si>
  <si>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</si>
  <si>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</si>
  <si>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</si>
  <si>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</si>
  <si>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</si>
  <si>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</si>
  <si>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</si>
  <si>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</si>
  <si>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</si>
  <si>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</si>
  <si>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</si>
  <si>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</si>
  <si>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</si>
  <si>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</si>
  <si>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</si>
  <si>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</si>
  <si>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</si>
  <si>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</si>
  <si>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</si>
  <si>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</si>
  <si>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</si>
  <si>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</si>
  <si>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</si>
  <si>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</si>
  <si>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</si>
  <si>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</si>
  <si>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</si>
  <si>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</si>
  <si>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</si>
  <si>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</si>
  <si>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</si>
  <si>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</si>
  <si>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</si>
  <si>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</si>
  <si>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</si>
  <si>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</si>
  <si>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</si>
  <si>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</si>
  <si>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</si>
  <si>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</si>
  <si>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</si>
  <si>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</si>
  <si>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</si>
  <si>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</si>
  <si>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</si>
  <si>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</si>
  <si>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</si>
  <si>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</si>
  <si>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</si>
  <si>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</si>
  <si>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</si>
  <si>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</si>
  <si>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</si>
  <si>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</si>
  <si>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</si>
  <si>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</si>
  <si>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</si>
  <si>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</si>
  <si>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</si>
  <si>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</si>
  <si>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</si>
  <si>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</si>
  <si>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</si>
  <si>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</si>
  <si>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</si>
  <si>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</si>
  <si>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</si>
  <si>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</si>
  <si>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</si>
  <si>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</si>
  <si>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</si>
  <si>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</si>
  <si>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</si>
  <si>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</si>
  <si>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</si>
  <si>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</si>
  <si>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</si>
  <si>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</si>
  <si>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</si>
  <si>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</si>
  <si>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</si>
  <si>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</si>
  <si>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</si>
  <si>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</si>
  <si>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</si>
  <si>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</si>
  <si>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</si>
  <si>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</si>
  <si>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</si>
  <si>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</si>
  <si>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</si>
  <si>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</si>
  <si>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</si>
  <si>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</si>
  <si>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</si>
  <si>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</si>
  <si>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</si>
  <si>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</si>
  <si>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</si>
  <si>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</si>
  <si>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</si>
  <si>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</si>
  <si>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</si>
  <si>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</si>
  <si>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</si>
  <si>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</si>
  <si>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</si>
  <si>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</si>
  <si>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</si>
  <si>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</si>
  <si>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</si>
  <si>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</si>
  <si>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</si>
  <si>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</si>
  <si>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</si>
  <si>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</si>
  <si>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</si>
  <si>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</si>
  <si>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</si>
  <si>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</si>
  <si>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</si>
  <si>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</si>
  <si>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</si>
  <si>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</si>
  <si>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</si>
  <si>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</si>
  <si>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</si>
  <si>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</si>
  <si>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</si>
  <si>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</si>
  <si>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</si>
  <si>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</si>
  <si>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</si>
  <si>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</si>
  <si>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</si>
  <si>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</si>
  <si>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</si>
  <si>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</si>
  <si>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</si>
  <si>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</si>
  <si>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</si>
  <si>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</si>
  <si>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</si>
  <si>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</si>
  <si>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</si>
  <si>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</si>
  <si>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</si>
  <si>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</si>
  <si>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</si>
  <si>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</si>
  <si>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</si>
  <si>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</si>
  <si>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</si>
  <si>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</si>
  <si>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</si>
  <si>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</si>
  <si>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</si>
  <si>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</si>
  <si>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</si>
  <si>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</si>
  <si>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</si>
  <si>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</si>
  <si>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</si>
  <si>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</si>
  <si>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</si>
  <si>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</si>
  <si>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</si>
  <si>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</si>
  <si>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</si>
  <si>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</si>
  <si>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</si>
  <si>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</si>
  <si>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</si>
  <si>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</si>
  <si>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</si>
  <si>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</si>
  <si>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</si>
  <si>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</si>
  <si>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</si>
  <si>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</si>
  <si>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</si>
  <si>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</si>
  <si>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</si>
  <si>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</si>
  <si>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</si>
  <si>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</si>
  <si>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</si>
  <si>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</si>
  <si>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</si>
  <si>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</si>
  <si>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</si>
  <si>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</si>
  <si>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</si>
  <si>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</si>
  <si>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</si>
  <si>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</si>
  <si>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</si>
  <si>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</si>
  <si>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</si>
  <si>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</si>
  <si>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</si>
  <si>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</si>
  <si>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</si>
  <si>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</si>
  <si>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</si>
  <si>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</si>
  <si>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</si>
  <si>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</si>
  <si>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</si>
  <si>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</si>
  <si>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</si>
  <si>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</si>
  <si>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</si>
  <si>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</si>
  <si>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</si>
  <si>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</si>
  <si>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</si>
  <si>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</si>
  <si>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</si>
  <si>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</si>
  <si>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</si>
  <si>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</si>
  <si>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</si>
  <si>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</si>
  <si>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</si>
  <si>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</si>
  <si>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</si>
  <si>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</si>
  <si>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</si>
  <si>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</si>
  <si>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</si>
  <si>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</si>
  <si>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</si>
  <si>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</si>
  <si>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</si>
  <si>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</si>
  <si>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</si>
  <si>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</si>
  <si>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</si>
  <si>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</si>
  <si>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</si>
  <si>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</si>
  <si>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</si>
  <si>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</si>
  <si>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</si>
  <si>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</si>
  <si>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</si>
  <si>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</si>
  <si>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</si>
  <si>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</si>
  <si>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</si>
  <si>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</si>
  <si>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</si>
  <si>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</si>
  <si>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</si>
  <si>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</si>
  <si>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</si>
  <si>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</si>
  <si>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</si>
  <si>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</si>
  <si>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</si>
  <si>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</si>
  <si>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</si>
  <si>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</si>
  <si>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</si>
  <si>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</si>
  <si>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</si>
  <si>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</si>
  <si>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</si>
  <si>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</si>
  <si>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</si>
  <si>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</si>
  <si>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</si>
  <si>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</si>
  <si>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</si>
  <si>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</si>
  <si>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</si>
  <si>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</si>
  <si>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</si>
  <si>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</si>
  <si>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</si>
  <si>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</si>
  <si>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</si>
  <si>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</si>
  <si>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</si>
  <si>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</si>
  <si>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</si>
  <si>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</si>
  <si>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</si>
  <si>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</si>
  <si>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</si>
  <si>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</si>
  <si>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</si>
  <si>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</si>
  <si>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</si>
  <si>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</si>
  <si>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</si>
  <si>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</si>
  <si>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</si>
  <si>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</si>
  <si>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</si>
  <si>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</si>
  <si>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</si>
  <si>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</si>
  <si>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</si>
  <si>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</si>
  <si>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</si>
  <si>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</si>
  <si>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</si>
  <si>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</si>
  <si>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</si>
  <si>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</si>
  <si>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</si>
  <si>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</si>
  <si>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</si>
  <si>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</si>
  <si>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</si>
  <si>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</si>
  <si>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</si>
  <si>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</si>
  <si>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</si>
  <si>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</si>
  <si>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</si>
  <si>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</si>
  <si>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</si>
  <si>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</si>
  <si>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</si>
  <si>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</si>
  <si>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</si>
  <si>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</si>
  <si>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</si>
  <si>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</si>
  <si>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</si>
  <si>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</si>
  <si>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</si>
  <si>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</si>
  <si>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</si>
  <si>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</si>
  <si>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</si>
  <si>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</si>
  <si>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</si>
  <si>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</si>
  <si>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</si>
  <si>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</si>
  <si>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</si>
  <si>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</si>
  <si>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</si>
  <si>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</si>
  <si>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</si>
  <si>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</si>
  <si>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</si>
  <si>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</si>
  <si>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</si>
  <si>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</si>
  <si>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</si>
  <si>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</si>
  <si>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</si>
  <si>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</si>
  <si>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</si>
  <si>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</si>
  <si>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</si>
  <si>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</si>
  <si>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</si>
  <si>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</si>
  <si>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</si>
  <si>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</si>
  <si>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</si>
  <si>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</si>
  <si>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</si>
  <si>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</si>
  <si>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</si>
  <si>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</si>
  <si>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</si>
  <si>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</si>
  <si>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</si>
  <si>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</si>
  <si>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</si>
  <si>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</si>
  <si>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</si>
  <si>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</si>
  <si>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</si>
  <si>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</si>
  <si>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</si>
  <si>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</si>
  <si>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</si>
  <si>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</si>
  <si>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</si>
  <si>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</si>
  <si>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</si>
  <si>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</si>
  <si>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</si>
  <si>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</si>
  <si>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</si>
  <si>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</si>
  <si>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</si>
  <si>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</si>
  <si>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</si>
  <si>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</si>
  <si>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</si>
  <si>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</si>
  <si>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</si>
  <si>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</si>
  <si>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</si>
  <si>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</si>
  <si>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</si>
  <si>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</si>
  <si>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</si>
  <si>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</si>
  <si>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</si>
  <si>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</si>
  <si>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</si>
  <si>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</si>
  <si>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</si>
  <si>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</si>
  <si>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</si>
  <si>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</si>
  <si>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</si>
  <si>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</si>
  <si>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</si>
  <si>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</si>
  <si>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</si>
  <si>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</si>
  <si>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</si>
  <si>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</si>
  <si>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</si>
  <si>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</si>
  <si>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</si>
  <si>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</si>
  <si>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</si>
  <si>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</si>
  <si>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</si>
  <si>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</si>
  <si>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</si>
  <si>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</si>
  <si>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</si>
  <si>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</si>
  <si>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</si>
  <si>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</si>
  <si>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</si>
  <si>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</si>
  <si>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</si>
  <si>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</si>
  <si>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</si>
  <si>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</si>
  <si>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</si>
  <si>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</si>
  <si>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</si>
  <si>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</si>
  <si>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</si>
  <si>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</si>
  <si>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</si>
  <si>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</si>
  <si>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</si>
  <si>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</si>
  <si>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</si>
  <si>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</si>
  <si>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</si>
  <si>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</si>
  <si>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</si>
  <si>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</si>
  <si>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</si>
  <si>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</si>
  <si>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</si>
  <si>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</si>
  <si>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</si>
  <si>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</si>
  <si>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</si>
  <si>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</si>
  <si>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</si>
  <si>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</si>
  <si>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</si>
  <si>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</si>
  <si>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</si>
  <si>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</si>
  <si>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</si>
  <si>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</si>
  <si>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</si>
  <si>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</si>
  <si>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</si>
  <si>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</si>
  <si>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</si>
  <si>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</si>
  <si>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</si>
  <si>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</si>
  <si>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</si>
  <si>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</si>
  <si>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</si>
  <si>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</si>
  <si>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</si>
  <si>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</si>
  <si>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</si>
  <si>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</si>
  <si>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</si>
  <si>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</si>
  <si>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</si>
  <si>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</si>
  <si>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</si>
  <si>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</si>
  <si>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</si>
  <si>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</si>
  <si>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</si>
  <si>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</si>
  <si>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</si>
  <si>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</si>
  <si>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</si>
  <si>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</si>
  <si>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</si>
  <si>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</si>
  <si>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</si>
  <si>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</si>
  <si>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</si>
  <si>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</si>
  <si>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</si>
  <si>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</si>
  <si>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</si>
  <si>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</si>
  <si>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</si>
  <si>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</si>
  <si>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</si>
  <si>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</si>
  <si>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</si>
  <si>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</si>
  <si>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</si>
  <si>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</si>
  <si>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</si>
  <si>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</si>
  <si>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</si>
  <si>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</si>
  <si>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</si>
  <si>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</si>
  <si>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</si>
  <si>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</si>
  <si>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</si>
  <si>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</si>
  <si>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</si>
  <si>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</si>
  <si>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</si>
  <si>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</si>
  <si>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</si>
  <si>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</si>
  <si>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</si>
  <si>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</si>
  <si>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</si>
  <si>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</si>
  <si>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</si>
  <si>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</si>
  <si>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</si>
  <si>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</si>
  <si>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</si>
  <si>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</si>
  <si>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</si>
  <si>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</si>
  <si>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</si>
  <si>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</si>
  <si>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</si>
  <si>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</si>
  <si>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</si>
  <si>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</si>
  <si>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</si>
  <si>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</si>
  <si>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</si>
  <si>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</si>
  <si>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</si>
  <si>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</si>
  <si>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</si>
  <si>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</si>
  <si>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</si>
  <si>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</si>
  <si>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</si>
  <si>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</si>
  <si>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</si>
  <si>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</si>
  <si>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</si>
  <si>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</si>
  <si>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</si>
  <si>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</si>
  <si>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</si>
  <si>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</si>
  <si>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</si>
  <si>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</si>
  <si>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</si>
  <si>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</si>
  <si>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</si>
  <si>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</si>
  <si>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</si>
  <si>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</si>
  <si>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</si>
  <si>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</si>
  <si>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</si>
  <si>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</si>
  <si>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</si>
  <si>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</si>
  <si>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</si>
  <si>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</si>
  <si>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</si>
  <si>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</si>
  <si>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</si>
  <si>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</si>
  <si>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</si>
  <si>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</si>
  <si>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</si>
  <si>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</si>
  <si>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</si>
  <si>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</si>
  <si>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</si>
  <si>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</si>
  <si>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</si>
  <si>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</si>
  <si>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</si>
  <si>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</si>
  <si>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</si>
  <si>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</si>
  <si>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</si>
  <si>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</si>
  <si>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</si>
  <si>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</si>
  <si>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</si>
  <si>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</si>
  <si>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</si>
  <si>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</si>
  <si>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</si>
  <si>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</si>
  <si>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</si>
  <si>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</si>
  <si>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</si>
  <si>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</si>
  <si>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</si>
  <si>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</si>
  <si>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</si>
  <si>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</si>
  <si>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</si>
  <si>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</si>
  <si>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</si>
  <si>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</si>
  <si>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</si>
  <si>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</si>
  <si>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</si>
  <si>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</si>
  <si>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</si>
  <si>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</si>
  <si>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</si>
  <si>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</si>
  <si>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</si>
  <si>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</si>
  <si>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</si>
  <si>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</si>
  <si>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</si>
  <si>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</si>
  <si>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</si>
  <si>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</si>
  <si>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</si>
  <si>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</si>
  <si>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</si>
  <si>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</si>
  <si>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</si>
  <si>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</si>
  <si>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</si>
  <si>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</si>
  <si>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</si>
  <si>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</si>
  <si>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</si>
  <si>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</si>
  <si>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</si>
  <si>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</si>
  <si>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</si>
  <si>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</si>
  <si>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</si>
  <si>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</si>
  <si>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</si>
  <si>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</si>
  <si>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</si>
  <si>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</si>
  <si>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</si>
  <si>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</si>
  <si>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</si>
  <si>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</si>
  <si>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</si>
  <si>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</si>
  <si>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</si>
  <si>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</si>
  <si>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</si>
  <si>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</si>
  <si>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</si>
  <si>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</si>
  <si>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</si>
  <si>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</si>
  <si>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</si>
  <si>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</si>
  <si>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</si>
  <si>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</si>
  <si>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</si>
  <si>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</si>
  <si>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</si>
  <si>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</si>
  <si>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</si>
  <si>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</si>
  <si>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</si>
  <si>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</si>
  <si>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</si>
  <si>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</si>
  <si>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</si>
  <si>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</si>
  <si>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</si>
  <si>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</si>
  <si>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</si>
  <si>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</si>
  <si>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</si>
  <si>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</si>
  <si>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</si>
  <si>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</si>
  <si>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</si>
  <si>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</si>
  <si>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</si>
  <si>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</si>
  <si>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</si>
  <si>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</si>
  <si>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</si>
  <si>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</si>
  <si>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</si>
  <si>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</si>
  <si>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</si>
  <si>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</si>
  <si>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</si>
  <si>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</si>
  <si>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</si>
  <si>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</si>
  <si>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</si>
  <si>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</si>
  <si>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</si>
  <si>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</si>
  <si>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</si>
  <si>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</si>
  <si>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</si>
  <si>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</si>
  <si>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</si>
  <si>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</si>
  <si>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</si>
  <si>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</si>
  <si>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</si>
  <si>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</si>
  <si>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</si>
  <si>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</si>
  <si>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</si>
  <si>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</si>
  <si>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</si>
  <si>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</si>
  <si>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</si>
  <si>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</si>
  <si>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</si>
  <si>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</si>
  <si>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</si>
  <si>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</si>
  <si>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</si>
  <si>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</si>
  <si>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</si>
  <si>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</si>
  <si>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</si>
  <si>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</si>
  <si>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</si>
  <si>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</si>
  <si>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</si>
  <si>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</si>
  <si>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</si>
  <si>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</si>
  <si>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</si>
  <si>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</si>
  <si>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</si>
  <si>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</si>
  <si>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</si>
  <si>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</si>
  <si>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</si>
  <si>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</si>
  <si>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</si>
  <si>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</si>
  <si>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</si>
  <si>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</si>
  <si>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</si>
  <si>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</si>
  <si>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</si>
  <si>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</si>
  <si>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</si>
  <si>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</si>
  <si>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</si>
  <si>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</si>
  <si>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</si>
  <si>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</si>
  <si>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</si>
  <si>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</si>
  <si>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</si>
  <si>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</si>
  <si>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</si>
  <si>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</si>
  <si>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</si>
  <si>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</si>
  <si>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</si>
  <si>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</si>
  <si>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</si>
  <si>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</si>
  <si>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</si>
  <si>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</si>
  <si>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</si>
  <si>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</si>
  <si>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</si>
  <si>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</si>
  <si>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</si>
  <si>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</si>
  <si>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</si>
  <si>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</si>
  <si>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</si>
  <si>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</si>
  <si>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</si>
  <si>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</si>
  <si>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</si>
  <si>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</si>
  <si>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</si>
  <si>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</si>
  <si>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</si>
  <si>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</si>
  <si>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</si>
  <si>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</si>
  <si>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</si>
  <si>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</si>
  <si>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</si>
  <si>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</si>
  <si>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</si>
  <si>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</si>
  <si>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</si>
  <si>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</si>
  <si>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</si>
  <si>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</si>
  <si>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</si>
  <si>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</si>
  <si>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</si>
  <si>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</si>
  <si>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</si>
  <si>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</si>
  <si>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</si>
  <si>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</si>
  <si>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</si>
  <si>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</si>
  <si>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</si>
  <si>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</si>
  <si>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</si>
  <si>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</si>
  <si>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</si>
  <si>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</si>
  <si>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</si>
  <si>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</si>
  <si>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</si>
  <si>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</si>
  <si>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</si>
  <si>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</si>
  <si>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</si>
  <si>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</si>
  <si>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</si>
  <si>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</si>
  <si>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</si>
  <si>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</si>
  <si>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</si>
  <si>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</si>
  <si>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</si>
  <si>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</si>
  <si>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</si>
  <si>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</si>
  <si>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</si>
  <si>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</si>
  <si>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</si>
  <si>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</si>
  <si>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</si>
  <si>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</si>
  <si>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</si>
  <si>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</si>
  <si>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</si>
  <si>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</si>
  <si>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</si>
  <si>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</si>
  <si>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</si>
  <si>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</si>
  <si>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</si>
  <si>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</si>
  <si>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</si>
  <si>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</si>
  <si>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</si>
  <si>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</si>
  <si>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</si>
  <si>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</si>
  <si>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</si>
  <si>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</si>
  <si>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</si>
  <si>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</si>
  <si>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</si>
  <si>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</si>
  <si>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</si>
  <si>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</si>
  <si>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</si>
  <si>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</si>
  <si>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</si>
  <si>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</si>
  <si>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</si>
  <si>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</si>
  <si>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</si>
  <si>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</si>
  <si>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</si>
  <si>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</si>
  <si>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</si>
  <si>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</si>
  <si>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</si>
  <si>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</si>
  <si>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</si>
  <si>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</si>
  <si>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</si>
  <si>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</si>
  <si>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</si>
  <si>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</si>
  <si>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</si>
  <si>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</si>
  <si>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</si>
  <si>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</si>
  <si>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</si>
  <si>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</si>
  <si>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</si>
  <si>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</si>
  <si>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</si>
  <si>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</si>
  <si>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</si>
  <si>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</si>
  <si>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</si>
  <si>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</si>
  <si>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</si>
  <si>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</si>
  <si>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</si>
  <si>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</si>
  <si>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</si>
  <si>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</si>
  <si>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</si>
  <si>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</si>
  <si>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</si>
  <si>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</si>
  <si>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</si>
  <si>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</si>
  <si>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</si>
  <si>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</si>
  <si>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</si>
  <si>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</si>
  <si>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</si>
  <si>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</si>
  <si>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</si>
  <si>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</si>
  <si>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</si>
  <si>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</si>
  <si>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</si>
  <si>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</si>
  <si>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</si>
  <si>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</si>
  <si>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</si>
  <si>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</si>
  <si>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</si>
  <si>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</si>
  <si>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</si>
  <si>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</si>
  <si>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</si>
  <si>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</si>
  <si>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</si>
  <si>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</si>
  <si>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</si>
  <si>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</si>
  <si>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</si>
  <si>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</si>
  <si>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</si>
  <si>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</si>
  <si>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</si>
  <si>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</si>
  <si>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</si>
  <si>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</si>
  <si>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</si>
  <si>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</si>
  <si>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</si>
  <si>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</si>
  <si>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</si>
  <si>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</si>
  <si>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</si>
  <si>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</si>
  <si>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</si>
  <si>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</si>
  <si>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</si>
  <si>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</si>
  <si>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</si>
  <si>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</si>
  <si>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</si>
  <si>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</si>
  <si>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</si>
  <si>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</si>
  <si>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</si>
  <si>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</si>
  <si>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</si>
  <si>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</si>
  <si>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</si>
  <si>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</si>
  <si>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</si>
  <si>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</si>
  <si>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</si>
  <si>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</si>
  <si>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</si>
  <si>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</si>
  <si>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</si>
  <si>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</si>
  <si>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</si>
  <si>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</si>
  <si>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</si>
  <si>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</si>
  <si>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</si>
  <si>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</si>
  <si>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</si>
  <si>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</si>
  <si>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</si>
  <si>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</si>
  <si>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</si>
  <si>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</si>
  <si>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</si>
  <si>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</si>
  <si>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</si>
  <si>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</si>
  <si>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</si>
  <si>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</si>
  <si>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</si>
  <si>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</si>
  <si>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</si>
  <si>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</si>
  <si>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</si>
  <si>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</si>
  <si>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</si>
  <si>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</si>
  <si>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</si>
  <si>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</si>
  <si>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</si>
  <si>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</si>
  <si>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</si>
  <si>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</si>
  <si>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</si>
  <si>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</si>
  <si>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</si>
  <si>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</si>
  <si>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</si>
  <si>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</si>
  <si>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</si>
  <si>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</si>
  <si>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</si>
  <si>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</si>
  <si>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</si>
  <si>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</si>
  <si>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</si>
  <si>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</si>
  <si>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</si>
  <si>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</si>
  <si>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</si>
  <si>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</si>
  <si>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</si>
  <si>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</si>
  <si>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</si>
  <si>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</si>
  <si>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</si>
  <si>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</si>
  <si>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</si>
  <si>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</si>
  <si>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</si>
  <si>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</si>
  <si>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</si>
  <si>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</si>
  <si>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</si>
  <si>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</si>
  <si>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</si>
  <si>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</si>
  <si>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</si>
  <si>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</si>
  <si>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</si>
  <si>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</si>
  <si>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</si>
  <si>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</si>
  <si>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</si>
  <si>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</si>
  <si>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</si>
  <si>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</si>
  <si>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</si>
  <si>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</si>
  <si>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</si>
  <si>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</si>
  <si>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</si>
  <si>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</si>
  <si>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</si>
  <si>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</si>
  <si>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</si>
  <si>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</si>
  <si>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</si>
  <si>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</si>
  <si>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</si>
  <si>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</si>
  <si>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</si>
  <si>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</si>
  <si>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</si>
  <si>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</si>
  <si>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</si>
  <si>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</si>
  <si>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</si>
  <si>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</si>
  <si>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</si>
  <si>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</si>
  <si>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</si>
  <si>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</si>
  <si>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</si>
  <si>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</si>
  <si>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</si>
  <si>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</si>
  <si>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</si>
  <si>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</si>
  <si>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</si>
  <si>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</si>
  <si>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</si>
  <si>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</si>
  <si>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</si>
  <si>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</si>
  <si>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</si>
  <si>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</si>
  <si>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</si>
  <si>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</si>
  <si>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</si>
  <si>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</si>
  <si>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</si>
  <si>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</si>
  <si>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</si>
  <si>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</si>
  <si>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</si>
  <si>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</si>
  <si>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</si>
  <si>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</si>
  <si>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</si>
  <si>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</si>
  <si>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</si>
  <si>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</si>
  <si>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</si>
  <si>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</si>
  <si>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</si>
  <si>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</si>
  <si>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</si>
  <si>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</si>
  <si>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</si>
  <si>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</si>
  <si>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</si>
  <si>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</si>
  <si>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</si>
  <si>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</si>
  <si>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</si>
  <si>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</si>
  <si>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</si>
  <si>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</si>
  <si>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</si>
  <si>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</si>
  <si>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</si>
  <si>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</si>
  <si>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</si>
  <si>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</si>
  <si>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</si>
  <si>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</si>
  <si>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</si>
  <si>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</si>
  <si>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</si>
  <si>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</si>
  <si>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</si>
  <si>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</si>
  <si>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</si>
  <si>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</si>
  <si>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</si>
  <si>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</si>
  <si>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</si>
  <si>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</si>
  <si>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</si>
  <si>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</si>
  <si>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</si>
  <si>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</si>
  <si>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</si>
  <si>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</si>
  <si>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</si>
  <si>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</si>
  <si>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</si>
  <si>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</si>
  <si>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</si>
  <si>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</si>
  <si>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</si>
  <si>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</si>
  <si>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</si>
  <si>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</si>
  <si>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</si>
  <si>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</si>
  <si>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</si>
  <si>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</si>
  <si>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</si>
  <si>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</si>
  <si>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</si>
  <si>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</si>
  <si>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</si>
  <si>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</si>
  <si>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</si>
  <si>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</si>
  <si>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</si>
  <si>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</si>
  <si>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</si>
  <si>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</si>
  <si>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</si>
  <si>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</si>
  <si>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</si>
  <si>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</si>
  <si>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</si>
  <si>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</si>
  <si>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</si>
  <si>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</si>
  <si>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</si>
  <si>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</si>
  <si>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</si>
  <si>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</si>
  <si>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</si>
  <si>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</si>
  <si>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</si>
  <si>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</si>
  <si>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</si>
  <si>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</si>
  <si>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</si>
  <si>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</si>
  <si>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</si>
  <si>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</si>
  <si>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</si>
  <si>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</si>
  <si>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</si>
  <si>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</si>
  <si>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</si>
  <si>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</si>
  <si>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</si>
  <si>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</si>
  <si>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</si>
  <si>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</si>
  <si>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</si>
  <si>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</si>
  <si>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</si>
  <si>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</si>
  <si>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</si>
  <si>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</si>
  <si>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</si>
  <si>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</si>
  <si>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</si>
  <si>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</si>
  <si>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</si>
  <si>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</si>
  <si>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</si>
  <si>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</si>
  <si>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</si>
  <si>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</si>
  <si>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</si>
  <si>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</si>
  <si>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</si>
  <si>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</si>
  <si>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</si>
  <si>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</si>
  <si>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</si>
  <si>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</si>
  <si>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</si>
  <si>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</si>
  <si>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</si>
  <si>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</si>
  <si>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</si>
  <si>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</si>
  <si>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</si>
  <si>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</si>
  <si>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</si>
  <si>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</si>
  <si>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</si>
  <si>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</si>
  <si>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</si>
  <si>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</si>
  <si>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</si>
  <si>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</si>
  <si>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</si>
  <si>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</si>
  <si>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</si>
  <si>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</si>
  <si>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</si>
  <si>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</si>
  <si>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</si>
  <si>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</si>
  <si>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</si>
  <si>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</si>
  <si>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</si>
  <si>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</si>
  <si>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</si>
  <si>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</si>
  <si>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</si>
  <si>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</si>
  <si>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</si>
  <si>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</si>
  <si>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</si>
  <si>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</si>
  <si>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</si>
  <si>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</si>
  <si>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</si>
  <si>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</si>
  <si>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</si>
  <si>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</si>
  <si>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</si>
  <si>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</si>
  <si>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</si>
  <si>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</si>
  <si>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</si>
  <si>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</si>
  <si>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</si>
  <si>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</si>
  <si>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</si>
  <si>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</si>
  <si>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</si>
  <si>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</si>
  <si>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</si>
  <si>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</si>
  <si>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</si>
  <si>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</si>
  <si>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</si>
  <si>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</si>
  <si>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</si>
  <si>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</si>
  <si>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</si>
  <si>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</si>
  <si>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</si>
  <si>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</si>
  <si>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</si>
  <si>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</si>
  <si>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</si>
  <si>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</si>
  <si>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</si>
  <si>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</si>
  <si>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</si>
  <si>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</si>
  <si>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</si>
  <si>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</si>
  <si>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</si>
  <si>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</si>
  <si>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</si>
  <si>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</si>
  <si>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</si>
  <si>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</si>
  <si>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</si>
  <si>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</si>
  <si>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</si>
  <si>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</si>
  <si>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</si>
  <si>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</si>
  <si>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</si>
  <si>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</si>
  <si>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</si>
  <si>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</si>
  <si>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</si>
  <si>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</si>
  <si>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</si>
  <si>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</si>
  <si>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</si>
  <si>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</si>
  <si>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</si>
  <si>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</si>
  <si>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</si>
  <si>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</si>
  <si>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</si>
  <si>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</si>
  <si>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</si>
  <si>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</si>
  <si>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</si>
  <si>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</si>
  <si>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</si>
  <si>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</si>
  <si>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</si>
  <si>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</si>
  <si>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</si>
  <si>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</si>
  <si>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</si>
  <si>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</si>
  <si>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</si>
  <si>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</si>
  <si>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</si>
  <si>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</si>
  <si>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</si>
  <si>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</si>
  <si>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</si>
  <si>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</si>
  <si>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</si>
  <si>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</si>
  <si>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</si>
  <si>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</si>
  <si>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</si>
  <si>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</si>
  <si>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</si>
  <si>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</si>
  <si>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</si>
  <si>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</si>
  <si>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</si>
  <si>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</si>
  <si>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</si>
  <si>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</si>
  <si>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</si>
  <si>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</si>
  <si>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</si>
  <si>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</si>
  <si>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</si>
  <si>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</si>
  <si>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</si>
  <si>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</si>
  <si>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</si>
  <si>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</si>
  <si>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</si>
  <si>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</si>
  <si>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</si>
  <si>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</si>
  <si>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</si>
  <si>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</si>
  <si>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</si>
  <si>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</si>
  <si>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</si>
  <si>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</si>
  <si>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</si>
  <si>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</si>
  <si>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</si>
  <si>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</si>
  <si>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</si>
  <si>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</si>
  <si>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</si>
  <si>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</si>
  <si>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</si>
  <si>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</si>
  <si>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</si>
  <si>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</si>
  <si>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</si>
  <si>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</si>
  <si>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</si>
  <si>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</si>
  <si>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</si>
  <si>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</si>
  <si>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</si>
  <si>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</si>
  <si>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</si>
  <si>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</si>
  <si>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</si>
  <si>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</si>
  <si>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</si>
  <si>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</si>
  <si>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</si>
  <si>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</si>
  <si>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</si>
  <si>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</si>
  <si>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</si>
  <si>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</si>
  <si>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</si>
  <si>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</si>
  <si>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</si>
  <si>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</si>
  <si>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</si>
  <si>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</si>
  <si>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</si>
  <si>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</si>
  <si>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</si>
  <si>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</si>
  <si>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</si>
  <si>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</si>
  <si>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</si>
  <si>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</si>
  <si>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</si>
  <si>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</si>
  <si>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</si>
  <si>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</si>
  <si>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</si>
  <si>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</si>
  <si>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</si>
  <si>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</si>
  <si>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</si>
  <si>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</si>
  <si>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</si>
  <si>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</si>
  <si>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</si>
  <si>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</si>
  <si>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</si>
  <si>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</si>
  <si>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</si>
  <si>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</si>
  <si>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</si>
  <si>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</si>
  <si>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</si>
  <si>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</si>
  <si>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</si>
  <si>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</si>
  <si>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</si>
  <si>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</si>
  <si>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</si>
  <si>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</si>
  <si>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</si>
  <si>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</si>
  <si>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</si>
  <si>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</si>
  <si>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</si>
  <si>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</si>
  <si>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</si>
  <si>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</si>
  <si>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</si>
  <si>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</si>
  <si>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</si>
  <si>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</si>
  <si>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</si>
  <si>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</si>
  <si>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</si>
  <si>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</si>
  <si>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</si>
  <si>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</si>
  <si>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</si>
  <si>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</si>
  <si>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</si>
  <si>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</si>
  <si>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</si>
  <si>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</si>
  <si>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</si>
  <si>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</si>
  <si>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</si>
  <si>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</si>
  <si>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</si>
  <si>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</si>
  <si>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</si>
  <si>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</si>
  <si>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</si>
  <si>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</si>
  <si>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</si>
  <si>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</si>
  <si>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</si>
  <si>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</si>
  <si>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</si>
  <si>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</si>
  <si>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</si>
  <si>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</si>
  <si>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</si>
  <si>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</si>
  <si>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</si>
  <si>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</si>
  <si>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</si>
  <si>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</si>
  <si>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</si>
  <si>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</si>
  <si>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</si>
  <si>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</si>
  <si>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</si>
  <si>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</si>
  <si>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</si>
  <si>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</si>
  <si>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</si>
  <si>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</si>
  <si>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</si>
  <si>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</si>
  <si>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</si>
  <si>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</si>
  <si>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</si>
  <si>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</si>
  <si>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</si>
  <si>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</si>
  <si>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</si>
  <si>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</si>
  <si>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</si>
  <si>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</si>
  <si>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</si>
  <si>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</si>
  <si>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</si>
  <si>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</si>
  <si>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</si>
  <si>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</si>
  <si>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</si>
  <si>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</si>
  <si>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</si>
  <si>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2524 SVEUČILIŠTE U SPLITU - SVEUČILIŠNA KNJIŽNICA</t>
  </si>
  <si>
    <t>Marija Mrđen</t>
  </si>
  <si>
    <t>021/434-823</t>
  </si>
  <si>
    <t>marija.mrdjen@svkst.hr</t>
  </si>
  <si>
    <t>SVEUČILIŠTE U SPLITU (2469)</t>
  </si>
  <si>
    <t>Split, 06.12.2022.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</si>
</sst>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54</xdr:row>
      <xdr:rowOff>31855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A2989BF1-F278-45D2-B4B0-6AD701774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62900" cy="126905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topLeftCell="A7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5282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5279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1647442</v>
      </c>
      <c r="D16" s="107">
        <f>+D17+D18</f>
        <v>1646394</v>
      </c>
      <c r="E16" s="107">
        <f>+E17+E18</f>
        <v>1648606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1647442</v>
      </c>
      <c r="D17" s="110">
        <f>+'A.1 PRIHODI'!D30</f>
        <v>1646394</v>
      </c>
      <c r="E17" s="110">
        <f>+'A.1 PRIHODI'!D44</f>
        <v>1648606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1647442</v>
      </c>
      <c r="D19" s="114">
        <f>+D20+D21</f>
        <v>1646394</v>
      </c>
      <c r="E19" s="114">
        <f>+E20+E21</f>
        <v>1648606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1608228</v>
      </c>
      <c r="D20" s="116">
        <f>+'A.2 RASHODI'!D22</f>
        <v>1621044</v>
      </c>
      <c r="E20" s="116">
        <f>+'A.2 RASHODI'!D39</f>
        <v>1623389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39214</v>
      </c>
      <c r="D21" s="116">
        <f>+'A.2 RASHODI'!D30</f>
        <v>25350</v>
      </c>
      <c r="E21" s="116">
        <f>+'A.2 RASHODI'!D47</f>
        <v>25217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0</v>
      </c>
      <c r="D22" s="107">
        <f>+D16-D19</f>
        <v>0</v>
      </c>
      <c r="E22" s="107">
        <f>+E16-E19</f>
        <v>0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70034</v>
      </c>
      <c r="D29" s="115">
        <f>+'Unos prijenosa'!D13</f>
        <v>70034</v>
      </c>
      <c r="E29" s="115">
        <f>+'Unos prijenosa'!D21</f>
        <v>70034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-70034</v>
      </c>
      <c r="D30" s="119">
        <f>+'Unos prijenosa'!D15</f>
        <v>-70034</v>
      </c>
      <c r="E30" s="120">
        <f>+'Unos prijenosa'!D23</f>
        <v>-70034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0</v>
      </c>
      <c r="D31" s="114">
        <f t="shared" ref="D31:E31" si="2">+D27-D28+D29+D30</f>
        <v>0</v>
      </c>
      <c r="E31" s="114">
        <f t="shared" si="2"/>
        <v>0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12412651.749</v>
      </c>
      <c r="D62" s="107">
        <f>+D63+D64</f>
        <v>12404755.593</v>
      </c>
      <c r="E62" s="107">
        <f>+E63+E64</f>
        <v>12421421.907000002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12412651.749</v>
      </c>
      <c r="D63" s="110">
        <f t="shared" ref="D63:E63" si="3">+D17*7.5345</f>
        <v>12404755.593</v>
      </c>
      <c r="E63" s="110">
        <f t="shared" si="3"/>
        <v>12421421.907000002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12412651.749</v>
      </c>
      <c r="D65" s="114">
        <f>+D66+D67</f>
        <v>12404755.593</v>
      </c>
      <c r="E65" s="114">
        <f>+E66+E67</f>
        <v>12421421.907000002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12117193.866</v>
      </c>
      <c r="D66" s="110">
        <f t="shared" si="4"/>
        <v>12213756.018000001</v>
      </c>
      <c r="E66" s="110">
        <f t="shared" si="4"/>
        <v>12231424.420500001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295457.88300000003</v>
      </c>
      <c r="D67" s="110">
        <f t="shared" si="4"/>
        <v>190999.57500000001</v>
      </c>
      <c r="E67" s="110">
        <f t="shared" si="4"/>
        <v>189997.4865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0</v>
      </c>
      <c r="D68" s="107">
        <f>+D62-D65</f>
        <v>0</v>
      </c>
      <c r="E68" s="107">
        <f>+E62-E65</f>
        <v>0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527671.17300000007</v>
      </c>
      <c r="D75" s="110">
        <f t="shared" si="9"/>
        <v>527671.17300000007</v>
      </c>
      <c r="E75" s="110">
        <f t="shared" si="9"/>
        <v>527671.17300000007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-527671.17300000007</v>
      </c>
      <c r="D76" s="110">
        <f t="shared" si="10"/>
        <v>-527671.17300000007</v>
      </c>
      <c r="E76" s="110">
        <f t="shared" si="10"/>
        <v>-527671.17300000007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0</v>
      </c>
      <c r="D77" s="114">
        <f t="shared" ref="D77:E77" si="11">+D73-D74+D75+D76</f>
        <v>0</v>
      </c>
      <c r="E77" s="114">
        <f t="shared" si="11"/>
        <v>0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0</v>
      </c>
      <c r="D79" s="124">
        <f t="shared" ref="D79:E79" si="12">+D68+D77</f>
        <v>0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topLeftCell="A4"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D14" sqref="D1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C1116"/>
  <sheetViews>
    <sheetView zoomScaleNormal="100" workbookViewId="0">
      <pane xSplit="1" ySplit="2" topLeftCell="B399" activePane="bottomRight" state="frozen"/>
      <selection pane="topRight" activeCell="B1" sqref="B1"/>
      <selection pane="bottomLeft" activeCell="A3" sqref="A3"/>
      <selection pane="bottomRight" activeCell="B407" sqref="B407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3">
      <c r="A321" s="213" t="s">
        <v>794</v>
      </c>
      <c r="B321" s="212" t="s">
        <v>795</v>
      </c>
    </row>
    <row r="322" spans="1:3">
      <c r="A322" s="213" t="s">
        <v>796</v>
      </c>
      <c r="B322" s="212" t="s">
        <v>797</v>
      </c>
    </row>
    <row r="323" spans="1:3">
      <c r="A323" s="213" t="s">
        <v>798</v>
      </c>
      <c r="B323" s="212" t="s">
        <v>799</v>
      </c>
      <c r="C323" s="155"/>
    </row>
    <row r="324" spans="1:3">
      <c r="A324" s="213" t="s">
        <v>800</v>
      </c>
      <c r="B324" s="212" t="s">
        <v>799</v>
      </c>
      <c r="C324" s="155"/>
    </row>
    <row r="325" spans="1:3">
      <c r="A325" s="213" t="s">
        <v>801</v>
      </c>
      <c r="B325" s="212" t="s">
        <v>802</v>
      </c>
      <c r="C325" s="155"/>
    </row>
    <row r="326" spans="1:3">
      <c r="A326" s="213" t="s">
        <v>803</v>
      </c>
      <c r="B326" s="212" t="s">
        <v>802</v>
      </c>
      <c r="C326" s="155"/>
    </row>
    <row r="327" spans="1:3">
      <c r="A327" s="213" t="s">
        <v>1354</v>
      </c>
      <c r="B327" s="212" t="s">
        <v>1355</v>
      </c>
    </row>
    <row r="328" spans="1:3">
      <c r="A328" s="213" t="s">
        <v>1356</v>
      </c>
      <c r="B328" s="212" t="s">
        <v>1357</v>
      </c>
    </row>
    <row r="329" spans="1:3">
      <c r="A329" s="213" t="s">
        <v>1358</v>
      </c>
      <c r="B329" s="212" t="s">
        <v>1359</v>
      </c>
    </row>
    <row r="330" spans="1:3">
      <c r="A330" s="213" t="s">
        <v>1360</v>
      </c>
      <c r="B330" s="212" t="s">
        <v>1361</v>
      </c>
    </row>
    <row r="331" spans="1:3">
      <c r="A331" s="213" t="s">
        <v>1362</v>
      </c>
      <c r="B331" s="212" t="s">
        <v>1363</v>
      </c>
    </row>
    <row r="332" spans="1:3">
      <c r="A332" s="213" t="s">
        <v>1364</v>
      </c>
      <c r="B332" s="212" t="s">
        <v>1365</v>
      </c>
    </row>
    <row r="333" spans="1:3">
      <c r="A333" s="213" t="s">
        <v>1366</v>
      </c>
      <c r="B333" s="212" t="s">
        <v>1367</v>
      </c>
    </row>
    <row r="334" spans="1:3">
      <c r="A334" s="213" t="s">
        <v>1368</v>
      </c>
      <c r="B334" s="212" t="s">
        <v>1369</v>
      </c>
    </row>
    <row r="335" spans="1:3">
      <c r="A335" s="213" t="s">
        <v>1370</v>
      </c>
      <c r="B335" s="212" t="s">
        <v>1371</v>
      </c>
    </row>
    <row r="336" spans="1:3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3">
      <c r="A401" s="213" t="s">
        <v>3151</v>
      </c>
      <c r="B401" s="212" t="s">
        <v>3152</v>
      </c>
    </row>
    <row r="402" spans="1:3">
      <c r="A402" s="213" t="s">
        <v>3153</v>
      </c>
      <c r="B402" s="212" t="s">
        <v>3154</v>
      </c>
    </row>
    <row r="403" spans="1:3">
      <c r="A403" s="213" t="s">
        <v>3155</v>
      </c>
      <c r="B403" s="212" t="s">
        <v>3156</v>
      </c>
    </row>
    <row r="404" spans="1:3">
      <c r="A404" s="213" t="s">
        <v>3157</v>
      </c>
      <c r="B404" s="212" t="s">
        <v>3158</v>
      </c>
    </row>
    <row r="405" spans="1:3">
      <c r="A405" s="213" t="s">
        <v>3159</v>
      </c>
      <c r="B405" s="212" t="s">
        <v>3160</v>
      </c>
    </row>
    <row r="406" spans="1:3">
      <c r="A406" s="213" t="s">
        <v>3161</v>
      </c>
      <c r="B406" s="212" t="s">
        <v>3162</v>
      </c>
    </row>
    <row r="407" spans="1:3">
      <c r="A407" s="213" t="s">
        <v>3163</v>
      </c>
      <c r="B407" s="212" t="s">
        <v>3164</v>
      </c>
      <c r="C407" s="155"/>
    </row>
    <row r="408" spans="1:3">
      <c r="A408" s="213" t="s">
        <v>3165</v>
      </c>
      <c r="B408" s="212" t="s">
        <v>3166</v>
      </c>
    </row>
    <row r="409" spans="1:3">
      <c r="A409" s="213" t="s">
        <v>3167</v>
      </c>
      <c r="B409" s="212" t="s">
        <v>3168</v>
      </c>
    </row>
    <row r="410" spans="1:3">
      <c r="A410" s="213" t="s">
        <v>3169</v>
      </c>
      <c r="B410" s="212" t="s">
        <v>3170</v>
      </c>
    </row>
    <row r="411" spans="1:3">
      <c r="A411" s="213" t="s">
        <v>3171</v>
      </c>
      <c r="B411" s="212" t="s">
        <v>3172</v>
      </c>
    </row>
    <row r="412" spans="1:3">
      <c r="A412" s="213" t="s">
        <v>3173</v>
      </c>
      <c r="B412" s="212" t="s">
        <v>3174</v>
      </c>
    </row>
    <row r="413" spans="1:3">
      <c r="A413" s="213" t="s">
        <v>3175</v>
      </c>
      <c r="B413" s="212" t="s">
        <v>3176</v>
      </c>
    </row>
    <row r="414" spans="1:3">
      <c r="A414" s="213" t="s">
        <v>3177</v>
      </c>
      <c r="B414" s="212" t="s">
        <v>3178</v>
      </c>
    </row>
    <row r="415" spans="1:3">
      <c r="A415" s="213" t="s">
        <v>3179</v>
      </c>
      <c r="B415" s="212" t="s">
        <v>3180</v>
      </c>
    </row>
    <row r="416" spans="1:3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7" workbookViewId="0">
      <selection activeCell="B32" sqref="B32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3" sqref="G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1184505</v>
      </c>
      <c r="H3" s="128">
        <v>1190170</v>
      </c>
      <c r="I3" s="128">
        <v>1195861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5463</v>
      </c>
      <c r="H4" s="128">
        <v>5463</v>
      </c>
      <c r="I4" s="128">
        <v>5463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/>
      </c>
      <c r="B5" s="84" t="str">
        <f>IF(E5="","",VLOOKUP('OPĆI DIO'!$C$3,'OPĆI DIO'!$L$6:$U$138,9,FALSE))</f>
        <v/>
      </c>
      <c r="C5" s="130" t="str">
        <f t="shared" si="0"/>
        <v/>
      </c>
      <c r="D5" s="83" t="str">
        <f t="shared" si="1"/>
        <v/>
      </c>
      <c r="E5" s="95"/>
      <c r="F5" s="134" t="str">
        <f t="shared" si="2"/>
        <v/>
      </c>
      <c r="G5" s="128"/>
      <c r="H5" s="128"/>
      <c r="I5" s="128"/>
      <c r="J5" s="95"/>
      <c r="L5" s="86" t="str">
        <f t="shared" si="3"/>
        <v/>
      </c>
      <c r="M5" s="86" t="str">
        <f t="shared" si="4"/>
        <v/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52</v>
      </c>
      <c r="D6" s="83" t="str">
        <f t="shared" si="1"/>
        <v xml:space="preserve">Ostale pomoći i darovnice </v>
      </c>
      <c r="E6" s="95">
        <v>6361</v>
      </c>
      <c r="F6" s="134" t="str">
        <f t="shared" si="2"/>
        <v>Tekuće pomoći proračunskim korisnicima iz proračuna JLP(R)S koji im nije nadležan</v>
      </c>
      <c r="G6" s="128">
        <v>22563</v>
      </c>
      <c r="H6" s="128">
        <v>22563</v>
      </c>
      <c r="I6" s="128">
        <v>22563</v>
      </c>
      <c r="J6" s="95"/>
      <c r="L6" s="86" t="str">
        <f t="shared" si="3"/>
        <v>63</v>
      </c>
      <c r="M6" s="86" t="str">
        <f t="shared" si="4"/>
        <v>636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52</v>
      </c>
      <c r="D7" s="83" t="str">
        <f t="shared" si="1"/>
        <v xml:space="preserve">Ostale pomoći i darovnice </v>
      </c>
      <c r="E7" s="95">
        <v>6362</v>
      </c>
      <c r="F7" s="134" t="str">
        <f t="shared" si="2"/>
        <v>Kapitalne pomoći proračunskim korisnicima iz proračuna JLP(R)S koji im nije nadležan</v>
      </c>
      <c r="G7" s="128">
        <v>13272</v>
      </c>
      <c r="H7" s="128">
        <v>13272</v>
      </c>
      <c r="I7" s="128">
        <v>13272</v>
      </c>
      <c r="J7" s="95"/>
      <c r="L7" s="86" t="str">
        <f t="shared" si="3"/>
        <v>63</v>
      </c>
      <c r="M7" s="86" t="str">
        <f t="shared" si="4"/>
        <v>636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/>
      </c>
      <c r="B8" s="84" t="str">
        <f>IF(E8="","",VLOOKUP('OPĆI DIO'!$C$3,'OPĆI DIO'!$L$6:$U$138,9,FALSE))</f>
        <v/>
      </c>
      <c r="C8" s="130" t="str">
        <f t="shared" si="0"/>
        <v/>
      </c>
      <c r="D8" s="83" t="str">
        <f t="shared" si="1"/>
        <v/>
      </c>
      <c r="E8" s="95"/>
      <c r="F8" s="134" t="str">
        <f t="shared" si="2"/>
        <v/>
      </c>
      <c r="G8" s="128"/>
      <c r="H8" s="128"/>
      <c r="I8" s="128"/>
      <c r="J8" s="95"/>
      <c r="L8" s="86" t="str">
        <f t="shared" si="3"/>
        <v/>
      </c>
      <c r="M8" s="86" t="str">
        <f t="shared" si="4"/>
        <v/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52</v>
      </c>
      <c r="D9" s="83" t="str">
        <f t="shared" si="1"/>
        <v xml:space="preserve">Ostale pomoći i darovnice </v>
      </c>
      <c r="E9" s="95">
        <v>6361</v>
      </c>
      <c r="F9" s="134" t="str">
        <f t="shared" si="2"/>
        <v>Tekuće pomoći proračunskim korisnicima iz proračuna JLP(R)S koji im nije nadležan</v>
      </c>
      <c r="G9" s="128">
        <v>6636</v>
      </c>
      <c r="H9" s="128">
        <v>6636</v>
      </c>
      <c r="I9" s="128">
        <v>6636</v>
      </c>
      <c r="J9" s="95"/>
      <c r="L9" s="86" t="str">
        <f t="shared" si="3"/>
        <v>63</v>
      </c>
      <c r="M9" s="86" t="str">
        <f t="shared" si="4"/>
        <v>636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/>
      </c>
      <c r="B10" s="84" t="str">
        <f>IF(E10="","",VLOOKUP('OPĆI DIO'!$C$3,'OPĆI DIO'!$L$6:$U$138,9,FALSE))</f>
        <v/>
      </c>
      <c r="C10" s="130" t="str">
        <f t="shared" si="0"/>
        <v/>
      </c>
      <c r="D10" s="83" t="str">
        <f t="shared" si="1"/>
        <v/>
      </c>
      <c r="E10" s="95"/>
      <c r="F10" s="134" t="str">
        <f t="shared" si="2"/>
        <v/>
      </c>
      <c r="G10" s="128"/>
      <c r="H10" s="128"/>
      <c r="I10" s="128"/>
      <c r="J10" s="95"/>
      <c r="L10" s="86" t="str">
        <f t="shared" si="3"/>
        <v/>
      </c>
      <c r="M10" s="86" t="str">
        <f t="shared" si="4"/>
        <v/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6391</v>
      </c>
      <c r="F11" s="134" t="str">
        <f t="shared" si="2"/>
        <v>Tekući prijenosi između proračunskih korisnika istog proračuna</v>
      </c>
      <c r="G11" s="128">
        <v>265000</v>
      </c>
      <c r="H11" s="128">
        <v>265000</v>
      </c>
      <c r="I11" s="128">
        <v>265000</v>
      </c>
      <c r="J11" s="95" t="s">
        <v>5281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6393</v>
      </c>
      <c r="F12" s="134" t="str">
        <f t="shared" si="2"/>
        <v>Tekući prijenosi između proračunskih korisnika istog proračuna temeljem prijenosa EU sredstava</v>
      </c>
      <c r="G12" s="128">
        <f>5050+365</f>
        <v>5415</v>
      </c>
      <c r="H12" s="128">
        <v>1011</v>
      </c>
      <c r="I12" s="128">
        <v>1090</v>
      </c>
      <c r="J12" s="95" t="s">
        <v>5281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31</v>
      </c>
      <c r="D13" s="83" t="str">
        <f t="shared" si="1"/>
        <v>Vlastiti prihodi</v>
      </c>
      <c r="E13" s="95">
        <v>6615</v>
      </c>
      <c r="F13" s="134" t="str">
        <f t="shared" si="2"/>
        <v>Prihodi od pruženih usluga</v>
      </c>
      <c r="G13" s="128">
        <v>18581</v>
      </c>
      <c r="H13" s="128">
        <v>18581</v>
      </c>
      <c r="I13" s="128">
        <v>18581</v>
      </c>
      <c r="J13" s="95"/>
      <c r="L13" s="86" t="str">
        <f t="shared" si="3"/>
        <v>66</v>
      </c>
      <c r="M13" s="86" t="str">
        <f t="shared" si="4"/>
        <v>661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/>
      </c>
      <c r="B14" s="84" t="str">
        <f>IF(E14="","",VLOOKUP('OPĆI DIO'!$C$3,'OPĆI DIO'!$L$6:$U$138,9,FALSE))</f>
        <v/>
      </c>
      <c r="C14" s="130" t="str">
        <f t="shared" si="0"/>
        <v/>
      </c>
      <c r="D14" s="83" t="str">
        <f t="shared" si="1"/>
        <v/>
      </c>
      <c r="E14" s="95"/>
      <c r="F14" s="134" t="str">
        <f t="shared" si="2"/>
        <v/>
      </c>
      <c r="G14" s="128"/>
      <c r="H14" s="128"/>
      <c r="I14" s="128"/>
      <c r="J14" s="95"/>
      <c r="L14" s="86" t="str">
        <f t="shared" si="3"/>
        <v/>
      </c>
      <c r="M14" s="86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43</v>
      </c>
      <c r="D15" s="83" t="str">
        <f t="shared" si="1"/>
        <v>Ostali prihodi za posebne namjene</v>
      </c>
      <c r="E15" s="95">
        <v>65264</v>
      </c>
      <c r="F15" s="134" t="str">
        <f t="shared" si="2"/>
        <v>Sufinanciranje cijene usluge, participacije i slično</v>
      </c>
      <c r="G15" s="128">
        <v>126007</v>
      </c>
      <c r="H15" s="128">
        <v>123698</v>
      </c>
      <c r="I15" s="128">
        <v>120140</v>
      </c>
      <c r="J15" s="95"/>
      <c r="L15" s="86" t="str">
        <f t="shared" si="3"/>
        <v>65</v>
      </c>
      <c r="M15" s="86" t="str">
        <f t="shared" si="4"/>
        <v>652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270415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K4" sqref="K4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63</v>
      </c>
      <c r="H3" s="91" t="str">
        <f>IFERROR(VLOOKUP(G3,$AB$6:$AC$327,2,FALSE),"")</f>
        <v>REDOVNA DJELATNOST SVEUČILIŠTA U SPLITU</v>
      </c>
      <c r="I3" s="91" t="str">
        <f>IFERROR(VLOOKUP(G3,$AB$6:$AF$327,3,FALSE),"")</f>
        <v>0942</v>
      </c>
      <c r="J3" s="128">
        <v>951946</v>
      </c>
      <c r="K3" s="128">
        <v>956687</v>
      </c>
      <c r="L3" s="128">
        <v>961451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3121</v>
      </c>
      <c r="F4" s="91" t="str">
        <f t="shared" ref="F4:F67" si="2">IFERROR(VLOOKUP(E4,$V$5:$X$129,2,FALSE),"")</f>
        <v>Ostali rashodi za zaposlene</v>
      </c>
      <c r="G4" s="129" t="s">
        <v>63</v>
      </c>
      <c r="H4" s="91" t="str">
        <f t="shared" ref="H4:H67" si="3">IFERROR(VLOOKUP(G4,$AB$6:$AC$327,2,FALSE),"")</f>
        <v>REDOVNA DJELATNOST SVEUČILIŠTA U SPLITU</v>
      </c>
      <c r="I4" s="91" t="str">
        <f t="shared" ref="I4:I67" si="4">IFERROR(VLOOKUP(G4,$AB$6:$AF$327,3,FALSE),"")</f>
        <v>0942</v>
      </c>
      <c r="J4" s="128">
        <v>46006</v>
      </c>
      <c r="K4" s="128">
        <v>46006</v>
      </c>
      <c r="L4" s="128">
        <v>46006</v>
      </c>
      <c r="M4" s="95"/>
      <c r="O4" s="86" t="str">
        <f t="shared" ref="O4:O67" si="5">LEFT(E4,3)</f>
        <v>312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3132</v>
      </c>
      <c r="F5" s="91" t="str">
        <f t="shared" si="2"/>
        <v>Doprinosi za obvezno zdravstveno osiguranje</v>
      </c>
      <c r="G5" s="129" t="s">
        <v>63</v>
      </c>
      <c r="H5" s="91" t="str">
        <f t="shared" si="3"/>
        <v>REDOVNA DJELATNOST SVEUČILIŠTA U SPLITU</v>
      </c>
      <c r="I5" s="91" t="str">
        <f t="shared" si="4"/>
        <v>0942</v>
      </c>
      <c r="J5" s="128">
        <v>157071</v>
      </c>
      <c r="K5" s="128">
        <v>157854</v>
      </c>
      <c r="L5" s="128">
        <v>158639</v>
      </c>
      <c r="M5" s="95"/>
      <c r="O5" s="86" t="str">
        <f t="shared" si="5"/>
        <v>313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63</v>
      </c>
      <c r="H6" s="91" t="str">
        <f t="shared" si="3"/>
        <v>REDOVNA DJELATNOST SVEUČILIŠTA U SPLITU</v>
      </c>
      <c r="I6" s="91" t="str">
        <f t="shared" si="4"/>
        <v>0942</v>
      </c>
      <c r="J6" s="128">
        <v>21588</v>
      </c>
      <c r="K6" s="128">
        <v>21588</v>
      </c>
      <c r="L6" s="128">
        <v>21588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63</v>
      </c>
      <c r="H7" s="91" t="str">
        <f t="shared" si="3"/>
        <v>REDOVNA DJELATNOST SVEUČILIŠTA U SPLITU</v>
      </c>
      <c r="I7" s="91" t="str">
        <f t="shared" si="4"/>
        <v>0942</v>
      </c>
      <c r="J7" s="128">
        <v>4136</v>
      </c>
      <c r="K7" s="128">
        <v>4136</v>
      </c>
      <c r="L7" s="128">
        <v>4136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63</v>
      </c>
      <c r="H8" s="91" t="str">
        <f t="shared" si="3"/>
        <v>REDOVNA DJELATNOST SVEUČILIŠTA U SPLITU</v>
      </c>
      <c r="I8" s="91" t="str">
        <f t="shared" si="4"/>
        <v>0942</v>
      </c>
      <c r="J8" s="128">
        <v>3758</v>
      </c>
      <c r="K8" s="128">
        <v>3899</v>
      </c>
      <c r="L8" s="128">
        <v>4041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/>
      </c>
      <c r="B9" s="90" t="str">
        <f>IF(C9="","",VLOOKUP('OPĆI DIO'!$C$3,'OPĆI DIO'!$L$6:$U$138,9,FALSE))</f>
        <v/>
      </c>
      <c r="C9" s="96"/>
      <c r="D9" s="91" t="str">
        <f t="shared" si="1"/>
        <v/>
      </c>
      <c r="E9" s="96"/>
      <c r="F9" s="91" t="str">
        <f t="shared" si="2"/>
        <v/>
      </c>
      <c r="G9" s="129"/>
      <c r="H9" s="91" t="str">
        <f t="shared" si="3"/>
        <v/>
      </c>
      <c r="I9" s="91" t="str">
        <f t="shared" si="4"/>
        <v/>
      </c>
      <c r="J9" s="128"/>
      <c r="K9" s="128"/>
      <c r="L9" s="128"/>
      <c r="M9" s="95"/>
      <c r="O9" s="86" t="str">
        <f t="shared" si="5"/>
        <v/>
      </c>
      <c r="P9" s="86" t="str">
        <f t="shared" si="6"/>
        <v/>
      </c>
      <c r="Q9" s="86" t="str">
        <f t="shared" si="7"/>
        <v/>
      </c>
      <c r="R9" s="86" t="str">
        <f t="shared" si="8"/>
        <v/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/>
      </c>
      <c r="B10" s="90" t="str">
        <f>IF(C10="","",VLOOKUP('OPĆI DIO'!$C$3,'OPĆI DIO'!$L$6:$U$138,9,FALSE))</f>
        <v/>
      </c>
      <c r="C10" s="96"/>
      <c r="D10" s="91" t="str">
        <f t="shared" si="1"/>
        <v/>
      </c>
      <c r="E10" s="96"/>
      <c r="F10" s="91" t="str">
        <f t="shared" si="2"/>
        <v/>
      </c>
      <c r="G10" s="129"/>
      <c r="H10" s="91" t="str">
        <f t="shared" si="3"/>
        <v/>
      </c>
      <c r="I10" s="91" t="str">
        <f t="shared" si="4"/>
        <v/>
      </c>
      <c r="J10" s="128"/>
      <c r="K10" s="128"/>
      <c r="L10" s="128"/>
      <c r="M10" s="95"/>
      <c r="O10" s="86" t="str">
        <f t="shared" si="5"/>
        <v/>
      </c>
      <c r="P10" s="86" t="str">
        <f t="shared" si="6"/>
        <v/>
      </c>
      <c r="Q10" s="86" t="str">
        <f t="shared" si="7"/>
        <v/>
      </c>
      <c r="R10" s="86" t="str">
        <f t="shared" si="8"/>
        <v/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/>
      </c>
      <c r="B11" s="90" t="str">
        <f>IF(C11="","",VLOOKUP('OPĆI DIO'!$C$3,'OPĆI DIO'!$L$6:$U$138,9,FALSE))</f>
        <v/>
      </c>
      <c r="C11" s="96"/>
      <c r="D11" s="91" t="str">
        <f t="shared" si="1"/>
        <v/>
      </c>
      <c r="E11" s="96"/>
      <c r="F11" s="91" t="str">
        <f t="shared" si="2"/>
        <v/>
      </c>
      <c r="G11" s="129"/>
      <c r="H11" s="91" t="str">
        <f t="shared" si="3"/>
        <v/>
      </c>
      <c r="I11" s="91" t="str">
        <f t="shared" si="4"/>
        <v/>
      </c>
      <c r="J11" s="128"/>
      <c r="K11" s="128"/>
      <c r="L11" s="128"/>
      <c r="M11" s="95"/>
      <c r="O11" s="86" t="str">
        <f t="shared" si="5"/>
        <v/>
      </c>
      <c r="P11" s="86" t="str">
        <f t="shared" si="6"/>
        <v/>
      </c>
      <c r="Q11" s="86" t="str">
        <f t="shared" si="7"/>
        <v/>
      </c>
      <c r="R11" s="86" t="str">
        <f t="shared" si="8"/>
        <v/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08006</v>
      </c>
      <c r="B12" s="90" t="str">
        <f>IF(C12="","",VLOOKUP('OPĆI DIO'!$C$3,'OPĆI DIO'!$L$6:$U$138,9,FALSE))</f>
        <v>Sveučilišta i veleučilišta u Republici Hrvatskoj</v>
      </c>
      <c r="C12" s="96">
        <v>11</v>
      </c>
      <c r="D12" s="91" t="str">
        <f t="shared" si="1"/>
        <v>Opći prihodi i primici</v>
      </c>
      <c r="E12" s="96">
        <v>3111</v>
      </c>
      <c r="F12" s="91" t="str">
        <f t="shared" si="2"/>
        <v>Plaće za redovan rad</v>
      </c>
      <c r="G12" s="129" t="s">
        <v>1878</v>
      </c>
      <c r="H12" s="91" t="str">
        <f t="shared" si="3"/>
        <v>PRAVOMOĆNE SUDSKE PRESUDE</v>
      </c>
      <c r="I12" s="91" t="str">
        <f t="shared" si="4"/>
        <v>0942</v>
      </c>
      <c r="J12" s="128">
        <v>2323</v>
      </c>
      <c r="K12" s="128">
        <v>2323</v>
      </c>
      <c r="L12" s="128">
        <v>2323</v>
      </c>
      <c r="M12" s="95"/>
      <c r="O12" s="86" t="str">
        <f t="shared" si="5"/>
        <v>311</v>
      </c>
      <c r="P12" s="86" t="str">
        <f t="shared" si="6"/>
        <v>31</v>
      </c>
      <c r="Q12" s="86" t="str">
        <f t="shared" si="7"/>
        <v>11</v>
      </c>
      <c r="R12" s="86" t="str">
        <f t="shared" si="8"/>
        <v>94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3433</v>
      </c>
      <c r="F13" s="91" t="str">
        <f t="shared" si="2"/>
        <v>Zatezne kamate</v>
      </c>
      <c r="G13" s="129" t="s">
        <v>1878</v>
      </c>
      <c r="H13" s="91" t="str">
        <f t="shared" si="3"/>
        <v>PRAVOMOĆNE SUDSKE PRESUDE</v>
      </c>
      <c r="I13" s="91" t="str">
        <f t="shared" si="4"/>
        <v>0942</v>
      </c>
      <c r="J13" s="128">
        <v>992</v>
      </c>
      <c r="K13" s="128">
        <v>992</v>
      </c>
      <c r="L13" s="128">
        <v>992</v>
      </c>
      <c r="M13" s="95"/>
      <c r="O13" s="86" t="str">
        <f t="shared" si="5"/>
        <v>343</v>
      </c>
      <c r="P13" s="86" t="str">
        <f t="shared" si="6"/>
        <v>34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3132</v>
      </c>
      <c r="F14" s="91" t="str">
        <f t="shared" si="2"/>
        <v>Doprinosi za obvezno zdravstveno osiguranje</v>
      </c>
      <c r="G14" s="129" t="s">
        <v>1878</v>
      </c>
      <c r="H14" s="91" t="str">
        <f t="shared" si="3"/>
        <v>PRAVOMOĆNE SUDSKE PRESUDE</v>
      </c>
      <c r="I14" s="91" t="str">
        <f t="shared" si="4"/>
        <v>0942</v>
      </c>
      <c r="J14" s="128">
        <v>400</v>
      </c>
      <c r="K14" s="128">
        <v>400</v>
      </c>
      <c r="L14" s="128">
        <v>400</v>
      </c>
      <c r="M14" s="95"/>
      <c r="O14" s="86" t="str">
        <f t="shared" si="5"/>
        <v>313</v>
      </c>
      <c r="P14" s="86" t="str">
        <f t="shared" si="6"/>
        <v>31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3296</v>
      </c>
      <c r="F15" s="91" t="str">
        <f t="shared" si="2"/>
        <v>Troškovi sudskih postupaka</v>
      </c>
      <c r="G15" s="129" t="s">
        <v>1878</v>
      </c>
      <c r="H15" s="91" t="str">
        <f t="shared" si="3"/>
        <v>PRAVOMOĆNE SUDSKE PRESUDE</v>
      </c>
      <c r="I15" s="91" t="str">
        <f t="shared" si="4"/>
        <v>0942</v>
      </c>
      <c r="J15" s="128">
        <v>1586</v>
      </c>
      <c r="K15" s="128">
        <v>1586</v>
      </c>
      <c r="L15" s="128">
        <v>1586</v>
      </c>
      <c r="M15" s="95"/>
      <c r="O15" s="86" t="str">
        <f t="shared" si="5"/>
        <v>329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3295</v>
      </c>
      <c r="F16" s="91" t="str">
        <f t="shared" si="2"/>
        <v>Pristojbe i naknade</v>
      </c>
      <c r="G16" s="129" t="s">
        <v>1878</v>
      </c>
      <c r="H16" s="91" t="str">
        <f t="shared" si="3"/>
        <v>PRAVOMOĆNE SUDSKE PRESUDE</v>
      </c>
      <c r="I16" s="91" t="str">
        <f t="shared" si="4"/>
        <v>0942</v>
      </c>
      <c r="J16" s="128">
        <v>162</v>
      </c>
      <c r="K16" s="128">
        <v>162</v>
      </c>
      <c r="L16" s="128">
        <v>162</v>
      </c>
      <c r="M16" s="95"/>
      <c r="O16" s="86" t="str">
        <f t="shared" si="5"/>
        <v>329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/>
      </c>
      <c r="B17" s="90" t="str">
        <f>IF(C17="","",VLOOKUP('OPĆI DIO'!$C$3,'OPĆI DIO'!$L$6:$U$138,9,FALSE))</f>
        <v/>
      </c>
      <c r="C17" s="96"/>
      <c r="D17" s="91" t="str">
        <f t="shared" si="1"/>
        <v/>
      </c>
      <c r="E17" s="96"/>
      <c r="F17" s="91" t="str">
        <f t="shared" si="2"/>
        <v/>
      </c>
      <c r="G17" s="129"/>
      <c r="H17" s="91" t="str">
        <f t="shared" si="3"/>
        <v/>
      </c>
      <c r="I17" s="91" t="str">
        <f t="shared" si="4"/>
        <v/>
      </c>
      <c r="J17" s="128"/>
      <c r="K17" s="128"/>
      <c r="L17" s="128"/>
      <c r="M17" s="95"/>
      <c r="O17" s="86" t="str">
        <f t="shared" si="5"/>
        <v/>
      </c>
      <c r="P17" s="86" t="str">
        <f t="shared" si="6"/>
        <v/>
      </c>
      <c r="Q17" s="86" t="str">
        <f t="shared" si="7"/>
        <v/>
      </c>
      <c r="R17" s="86" t="str">
        <f t="shared" si="8"/>
        <v/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52</v>
      </c>
      <c r="D18" s="91" t="str">
        <f t="shared" si="1"/>
        <v>Ostale pomoći</v>
      </c>
      <c r="E18" s="96">
        <v>3111</v>
      </c>
      <c r="F18" s="91" t="str">
        <f t="shared" si="2"/>
        <v>Plaće za redovan rad</v>
      </c>
      <c r="G18" s="129" t="s">
        <v>180</v>
      </c>
      <c r="H18" s="91" t="str">
        <f t="shared" si="3"/>
        <v>REDOVNA DJELATNOST SVEUČILIŠTA U SPLITU (IZ EVIDENCIJSKIH PRIHODA)</v>
      </c>
      <c r="I18" s="91" t="str">
        <f t="shared" si="4"/>
        <v>0942</v>
      </c>
      <c r="J18" s="128">
        <v>7972</v>
      </c>
      <c r="K18" s="128">
        <v>8011</v>
      </c>
      <c r="L18" s="128">
        <v>8052</v>
      </c>
      <c r="M18" s="95"/>
      <c r="O18" s="86" t="str">
        <f t="shared" si="5"/>
        <v>311</v>
      </c>
      <c r="P18" s="86" t="str">
        <f t="shared" si="6"/>
        <v>31</v>
      </c>
      <c r="Q18" s="86" t="str">
        <f t="shared" si="7"/>
        <v>52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52</v>
      </c>
      <c r="D19" s="91" t="str">
        <f t="shared" si="1"/>
        <v>Ostale pomoći</v>
      </c>
      <c r="E19" s="96">
        <v>3121</v>
      </c>
      <c r="F19" s="91" t="str">
        <f t="shared" si="2"/>
        <v>Ostali rashodi za zaposlene</v>
      </c>
      <c r="G19" s="129" t="s">
        <v>180</v>
      </c>
      <c r="H19" s="91" t="str">
        <f t="shared" si="3"/>
        <v>REDOVNA DJELATNOST SVEUČILIŠTA U SPLITU (IZ EVIDENCIJSKIH PRIHODA)</v>
      </c>
      <c r="I19" s="91" t="str">
        <f t="shared" si="4"/>
        <v>0942</v>
      </c>
      <c r="J19" s="128">
        <v>398</v>
      </c>
      <c r="K19" s="128">
        <v>398</v>
      </c>
      <c r="L19" s="128">
        <v>398</v>
      </c>
      <c r="M19" s="95"/>
      <c r="O19" s="86" t="str">
        <f t="shared" si="5"/>
        <v>312</v>
      </c>
      <c r="P19" s="86" t="str">
        <f t="shared" si="6"/>
        <v>31</v>
      </c>
      <c r="Q19" s="86" t="str">
        <f t="shared" si="7"/>
        <v>52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52</v>
      </c>
      <c r="D20" s="91" t="str">
        <f t="shared" si="1"/>
        <v>Ostale pomoći</v>
      </c>
      <c r="E20" s="96">
        <v>3132</v>
      </c>
      <c r="F20" s="91" t="str">
        <f t="shared" si="2"/>
        <v>Doprinosi za obvezno zdravstveno osiguranje</v>
      </c>
      <c r="G20" s="129" t="s">
        <v>180</v>
      </c>
      <c r="H20" s="91" t="str">
        <f t="shared" si="3"/>
        <v>REDOVNA DJELATNOST SVEUČILIŠTA U SPLITU (IZ EVIDENCIJSKIH PRIHODA)</v>
      </c>
      <c r="I20" s="91" t="str">
        <f t="shared" si="4"/>
        <v>0942</v>
      </c>
      <c r="J20" s="128">
        <v>1315</v>
      </c>
      <c r="K20" s="128">
        <v>1322</v>
      </c>
      <c r="L20" s="128">
        <v>1328</v>
      </c>
      <c r="M20" s="95"/>
      <c r="O20" s="86" t="str">
        <f t="shared" si="5"/>
        <v>313</v>
      </c>
      <c r="P20" s="86" t="str">
        <f t="shared" si="6"/>
        <v>31</v>
      </c>
      <c r="Q20" s="86" t="str">
        <f t="shared" si="7"/>
        <v>52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52</v>
      </c>
      <c r="D21" s="91" t="str">
        <f t="shared" si="1"/>
        <v>Ostale pomoći</v>
      </c>
      <c r="E21" s="96">
        <v>3212</v>
      </c>
      <c r="F21" s="91" t="str">
        <f t="shared" si="2"/>
        <v>Naknade za prijevoz, za rad na terenu i odvojeni život</v>
      </c>
      <c r="G21" s="129" t="s">
        <v>180</v>
      </c>
      <c r="H21" s="91" t="str">
        <f t="shared" si="3"/>
        <v>REDOVNA DJELATNOST SVEUČILIŠTA U SPLITU (IZ EVIDENCIJSKIH PRIHODA)</v>
      </c>
      <c r="I21" s="91" t="str">
        <f t="shared" si="4"/>
        <v>0942</v>
      </c>
      <c r="J21" s="128">
        <v>394</v>
      </c>
      <c r="K21" s="128">
        <v>394</v>
      </c>
      <c r="L21" s="128">
        <v>394</v>
      </c>
      <c r="M21" s="95"/>
      <c r="O21" s="86" t="str">
        <f t="shared" si="5"/>
        <v>321</v>
      </c>
      <c r="P21" s="86" t="str">
        <f t="shared" si="6"/>
        <v>32</v>
      </c>
      <c r="Q21" s="86" t="str">
        <f t="shared" si="7"/>
        <v>52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52</v>
      </c>
      <c r="D22" s="91" t="str">
        <f t="shared" si="1"/>
        <v>Ostale pomoći</v>
      </c>
      <c r="E22" s="96">
        <v>3223</v>
      </c>
      <c r="F22" s="91" t="str">
        <f t="shared" si="2"/>
        <v>Energija</v>
      </c>
      <c r="G22" s="129" t="s">
        <v>180</v>
      </c>
      <c r="H22" s="91" t="str">
        <f t="shared" si="3"/>
        <v>REDOVNA DJELATNOST SVEUČILIŠTA U SPLITU (IZ EVIDENCIJSKIH PRIHODA)</v>
      </c>
      <c r="I22" s="91" t="str">
        <f t="shared" si="4"/>
        <v>0942</v>
      </c>
      <c r="J22" s="128">
        <v>12484</v>
      </c>
      <c r="K22" s="128">
        <v>12438</v>
      </c>
      <c r="L22" s="128">
        <v>12391</v>
      </c>
      <c r="M22" s="95"/>
      <c r="O22" s="86" t="str">
        <f t="shared" si="5"/>
        <v>322</v>
      </c>
      <c r="P22" s="86" t="str">
        <f t="shared" si="6"/>
        <v>32</v>
      </c>
      <c r="Q22" s="86" t="str">
        <f t="shared" si="7"/>
        <v>52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52</v>
      </c>
      <c r="D23" s="91" t="str">
        <f t="shared" si="1"/>
        <v>Ostale pomoći</v>
      </c>
      <c r="E23" s="96">
        <v>4312</v>
      </c>
      <c r="F23" s="91" t="str">
        <f t="shared" si="2"/>
        <v>Pohranjene knjige, umjetnička djela i slične vrijednosti</v>
      </c>
      <c r="G23" s="129" t="s">
        <v>180</v>
      </c>
      <c r="H23" s="91" t="str">
        <f t="shared" si="3"/>
        <v>REDOVNA DJELATNOST SVEUČILIŠTA U SPLITU (IZ EVIDENCIJSKIH PRIHODA)</v>
      </c>
      <c r="I23" s="91" t="str">
        <f t="shared" si="4"/>
        <v>0942</v>
      </c>
      <c r="J23" s="128">
        <v>13272</v>
      </c>
      <c r="K23" s="128">
        <v>13272</v>
      </c>
      <c r="L23" s="128">
        <v>13272</v>
      </c>
      <c r="M23" s="95"/>
      <c r="O23" s="86" t="str">
        <f t="shared" si="5"/>
        <v>431</v>
      </c>
      <c r="P23" s="86" t="str">
        <f t="shared" si="6"/>
        <v>43</v>
      </c>
      <c r="Q23" s="86" t="str">
        <f t="shared" si="7"/>
        <v>52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/>
      </c>
      <c r="B24" s="90" t="str">
        <f>IF(C24="","",VLOOKUP('OPĆI DIO'!$C$3,'OPĆI DIO'!$L$6:$U$138,9,FALSE))</f>
        <v/>
      </c>
      <c r="C24" s="96"/>
      <c r="D24" s="91" t="str">
        <f t="shared" si="1"/>
        <v/>
      </c>
      <c r="E24" s="96"/>
      <c r="F24" s="91" t="str">
        <f t="shared" si="2"/>
        <v/>
      </c>
      <c r="G24" s="129"/>
      <c r="H24" s="91" t="str">
        <f t="shared" si="3"/>
        <v/>
      </c>
      <c r="I24" s="91" t="str">
        <f t="shared" si="4"/>
        <v/>
      </c>
      <c r="J24" s="128"/>
      <c r="K24" s="128"/>
      <c r="L24" s="128"/>
      <c r="M24" s="95"/>
      <c r="O24" s="86" t="str">
        <f t="shared" si="5"/>
        <v/>
      </c>
      <c r="P24" s="86" t="str">
        <f t="shared" si="6"/>
        <v/>
      </c>
      <c r="Q24" s="86" t="str">
        <f t="shared" si="7"/>
        <v/>
      </c>
      <c r="R24" s="86" t="str">
        <f t="shared" si="8"/>
        <v/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52</v>
      </c>
      <c r="D25" s="91" t="str">
        <f t="shared" si="1"/>
        <v>Ostale pomoći</v>
      </c>
      <c r="E25" s="96">
        <v>3235</v>
      </c>
      <c r="F25" s="91" t="str">
        <f t="shared" si="2"/>
        <v>Zakupnine i najamnine</v>
      </c>
      <c r="G25" s="129" t="s">
        <v>180</v>
      </c>
      <c r="H25" s="91" t="str">
        <f t="shared" si="3"/>
        <v>REDOVNA DJELATNOST SVEUČILIŠTA U SPLITU (IZ EVIDENCIJSKIH PRIHODA)</v>
      </c>
      <c r="I25" s="91" t="str">
        <f t="shared" si="4"/>
        <v>0942</v>
      </c>
      <c r="J25" s="128">
        <v>2654</v>
      </c>
      <c r="K25" s="128">
        <v>2654</v>
      </c>
      <c r="L25" s="128">
        <v>2654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52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52</v>
      </c>
      <c r="D26" s="91" t="str">
        <f t="shared" si="1"/>
        <v>Ostale pomoći</v>
      </c>
      <c r="E26" s="96">
        <v>3221</v>
      </c>
      <c r="F26" s="91" t="str">
        <f t="shared" si="2"/>
        <v>Uredski materijal i ostali materijalni rashodi</v>
      </c>
      <c r="G26" s="129" t="s">
        <v>180</v>
      </c>
      <c r="H26" s="91" t="str">
        <f t="shared" si="3"/>
        <v>REDOVNA DJELATNOST SVEUČILIŠTA U SPLITU (IZ EVIDENCIJSKIH PRIHODA)</v>
      </c>
      <c r="I26" s="91" t="str">
        <f t="shared" si="4"/>
        <v>0942</v>
      </c>
      <c r="J26" s="128">
        <v>664</v>
      </c>
      <c r="K26" s="128">
        <v>664</v>
      </c>
      <c r="L26" s="128">
        <v>664</v>
      </c>
      <c r="M26" s="95"/>
      <c r="O26" s="86" t="str">
        <f t="shared" si="5"/>
        <v>322</v>
      </c>
      <c r="P26" s="86" t="str">
        <f t="shared" si="6"/>
        <v>32</v>
      </c>
      <c r="Q26" s="86" t="str">
        <f t="shared" si="7"/>
        <v>52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52</v>
      </c>
      <c r="D27" s="91" t="str">
        <f t="shared" si="1"/>
        <v>Ostale pomoći</v>
      </c>
      <c r="E27" s="96">
        <v>3222</v>
      </c>
      <c r="F27" s="91" t="str">
        <f t="shared" si="2"/>
        <v>Materijal i sirovine</v>
      </c>
      <c r="G27" s="129" t="s">
        <v>180</v>
      </c>
      <c r="H27" s="91" t="str">
        <f t="shared" si="3"/>
        <v>REDOVNA DJELATNOST SVEUČILIŠTA U SPLITU (IZ EVIDENCIJSKIH PRIHODA)</v>
      </c>
      <c r="I27" s="91" t="str">
        <f t="shared" si="4"/>
        <v>0942</v>
      </c>
      <c r="J27" s="128">
        <v>1327</v>
      </c>
      <c r="K27" s="128">
        <v>1327</v>
      </c>
      <c r="L27" s="128">
        <v>1327</v>
      </c>
      <c r="M27" s="95"/>
      <c r="O27" s="86" t="str">
        <f t="shared" si="5"/>
        <v>322</v>
      </c>
      <c r="P27" s="86" t="str">
        <f t="shared" si="6"/>
        <v>32</v>
      </c>
      <c r="Q27" s="86" t="str">
        <f t="shared" si="7"/>
        <v>52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52</v>
      </c>
      <c r="D28" s="91" t="str">
        <f t="shared" si="1"/>
        <v>Ostale pomoći</v>
      </c>
      <c r="E28" s="96">
        <v>3223</v>
      </c>
      <c r="F28" s="91" t="str">
        <f t="shared" si="2"/>
        <v>Energija</v>
      </c>
      <c r="G28" s="129" t="s">
        <v>180</v>
      </c>
      <c r="H28" s="91" t="str">
        <f t="shared" si="3"/>
        <v>REDOVNA DJELATNOST SVEUČILIŠTA U SPLITU (IZ EVIDENCIJSKIH PRIHODA)</v>
      </c>
      <c r="I28" s="91" t="str">
        <f t="shared" si="4"/>
        <v>0942</v>
      </c>
      <c r="J28" s="128">
        <v>1327</v>
      </c>
      <c r="K28" s="128">
        <v>1327</v>
      </c>
      <c r="L28" s="128">
        <v>1327</v>
      </c>
      <c r="M28" s="95"/>
      <c r="O28" s="86" t="str">
        <f t="shared" si="5"/>
        <v>322</v>
      </c>
      <c r="P28" s="86" t="str">
        <f t="shared" si="6"/>
        <v>32</v>
      </c>
      <c r="Q28" s="86" t="str">
        <f t="shared" si="7"/>
        <v>52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52</v>
      </c>
      <c r="D29" s="91" t="str">
        <f t="shared" si="1"/>
        <v>Ostale pomoći</v>
      </c>
      <c r="E29" s="96">
        <v>3238</v>
      </c>
      <c r="F29" s="91" t="str">
        <f t="shared" si="2"/>
        <v>Računalne usluge</v>
      </c>
      <c r="G29" s="129" t="s">
        <v>180</v>
      </c>
      <c r="H29" s="91" t="str">
        <f t="shared" si="3"/>
        <v>REDOVNA DJELATNOST SVEUČILIŠTA U SPLITU (IZ EVIDENCIJSKIH PRIHODA)</v>
      </c>
      <c r="I29" s="91" t="str">
        <f t="shared" si="4"/>
        <v>0942</v>
      </c>
      <c r="J29" s="128">
        <v>664</v>
      </c>
      <c r="K29" s="128">
        <v>664</v>
      </c>
      <c r="L29" s="128">
        <v>664</v>
      </c>
      <c r="M29" s="95"/>
      <c r="O29" s="86" t="str">
        <f t="shared" si="5"/>
        <v>323</v>
      </c>
      <c r="P29" s="86" t="str">
        <f t="shared" si="6"/>
        <v>32</v>
      </c>
      <c r="Q29" s="86" t="str">
        <f t="shared" si="7"/>
        <v>52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/>
      </c>
      <c r="B30" s="90" t="str">
        <f>IF(C30="","",VLOOKUP('OPĆI DIO'!$C$3,'OPĆI DIO'!$L$6:$U$138,9,FALSE))</f>
        <v/>
      </c>
      <c r="C30" s="96"/>
      <c r="D30" s="91" t="str">
        <f t="shared" si="1"/>
        <v/>
      </c>
      <c r="E30" s="96"/>
      <c r="F30" s="91" t="str">
        <f t="shared" si="2"/>
        <v/>
      </c>
      <c r="G30" s="129"/>
      <c r="H30" s="91" t="str">
        <f t="shared" si="3"/>
        <v/>
      </c>
      <c r="I30" s="91" t="str">
        <f t="shared" si="4"/>
        <v/>
      </c>
      <c r="J30" s="128"/>
      <c r="K30" s="128"/>
      <c r="L30" s="128"/>
      <c r="M30" s="95"/>
      <c r="O30" s="86" t="str">
        <f t="shared" si="5"/>
        <v/>
      </c>
      <c r="P30" s="86" t="str">
        <f t="shared" si="6"/>
        <v/>
      </c>
      <c r="Q30" s="86" t="str">
        <f t="shared" si="7"/>
        <v/>
      </c>
      <c r="R30" s="86" t="str">
        <f t="shared" si="8"/>
        <v/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52</v>
      </c>
      <c r="D31" s="91" t="str">
        <f t="shared" si="1"/>
        <v>Ostale pomoći</v>
      </c>
      <c r="E31" s="96">
        <v>3223</v>
      </c>
      <c r="F31" s="91" t="str">
        <f t="shared" si="2"/>
        <v>Energija</v>
      </c>
      <c r="G31" s="129" t="s">
        <v>180</v>
      </c>
      <c r="H31" s="91" t="str">
        <f t="shared" si="3"/>
        <v>REDOVNA DJELATNOST SVEUČILIŠTA U SPLITU (IZ EVIDENCIJSKIH PRIHODA)</v>
      </c>
      <c r="I31" s="91" t="str">
        <f t="shared" si="4"/>
        <v>0942</v>
      </c>
      <c r="J31" s="128">
        <v>265000</v>
      </c>
      <c r="K31" s="128">
        <v>265000</v>
      </c>
      <c r="L31" s="128">
        <v>265000</v>
      </c>
      <c r="M31" s="95"/>
      <c r="O31" s="86" t="str">
        <f t="shared" si="5"/>
        <v>322</v>
      </c>
      <c r="P31" s="86" t="str">
        <f t="shared" si="6"/>
        <v>32</v>
      </c>
      <c r="Q31" s="86" t="str">
        <f t="shared" si="7"/>
        <v>52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/>
      </c>
      <c r="B32" s="90" t="str">
        <f>IF(C32="","",VLOOKUP('OPĆI DIO'!$C$3,'OPĆI DIO'!$L$6:$U$138,9,FALSE))</f>
        <v/>
      </c>
      <c r="C32" s="96"/>
      <c r="D32" s="91" t="str">
        <f t="shared" si="1"/>
        <v/>
      </c>
      <c r="E32" s="96"/>
      <c r="F32" s="91" t="str">
        <f t="shared" si="2"/>
        <v/>
      </c>
      <c r="G32" s="129"/>
      <c r="H32" s="91" t="str">
        <f t="shared" si="3"/>
        <v/>
      </c>
      <c r="I32" s="91" t="str">
        <f t="shared" si="4"/>
        <v/>
      </c>
      <c r="J32" s="128"/>
      <c r="K32" s="128"/>
      <c r="L32" s="128"/>
      <c r="M32" s="95"/>
      <c r="O32" s="86" t="str">
        <f t="shared" si="5"/>
        <v/>
      </c>
      <c r="P32" s="86" t="str">
        <f t="shared" si="6"/>
        <v/>
      </c>
      <c r="Q32" s="86" t="str">
        <f t="shared" si="7"/>
        <v/>
      </c>
      <c r="R32" s="86" t="str">
        <f t="shared" si="8"/>
        <v/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31</v>
      </c>
      <c r="D33" s="91" t="str">
        <f t="shared" si="1"/>
        <v>Vlastiti prihodi</v>
      </c>
      <c r="E33" s="96">
        <v>3121</v>
      </c>
      <c r="F33" s="91" t="str">
        <f t="shared" si="2"/>
        <v>Ostali rashodi za zaposlene</v>
      </c>
      <c r="G33" s="129" t="s">
        <v>180</v>
      </c>
      <c r="H33" s="91" t="str">
        <f t="shared" si="3"/>
        <v>REDOVNA DJELATNOST SVEUČILIŠTA U SPLITU (IZ EVIDENCIJSKIH PRIHODA)</v>
      </c>
      <c r="I33" s="91" t="str">
        <f t="shared" si="4"/>
        <v>0942</v>
      </c>
      <c r="J33" s="128">
        <v>133</v>
      </c>
      <c r="K33" s="128">
        <v>133</v>
      </c>
      <c r="L33" s="128">
        <v>133</v>
      </c>
      <c r="M33" s="95"/>
      <c r="O33" s="86" t="str">
        <f t="shared" si="5"/>
        <v>312</v>
      </c>
      <c r="P33" s="86" t="str">
        <f t="shared" si="6"/>
        <v>31</v>
      </c>
      <c r="Q33" s="86" t="str">
        <f t="shared" si="7"/>
        <v>31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31</v>
      </c>
      <c r="D34" s="91" t="str">
        <f t="shared" si="1"/>
        <v>Vlastiti prihodi</v>
      </c>
      <c r="E34" s="96">
        <v>3211</v>
      </c>
      <c r="F34" s="91" t="str">
        <f t="shared" si="2"/>
        <v>Službena putovanja</v>
      </c>
      <c r="G34" s="129" t="s">
        <v>180</v>
      </c>
      <c r="H34" s="91" t="str">
        <f t="shared" si="3"/>
        <v>REDOVNA DJELATNOST SVEUČILIŠTA U SPLITU (IZ EVIDENCIJSKIH PRIHODA)</v>
      </c>
      <c r="I34" s="91" t="str">
        <f t="shared" si="4"/>
        <v>0942</v>
      </c>
      <c r="J34" s="128">
        <v>995</v>
      </c>
      <c r="K34" s="128">
        <v>1195</v>
      </c>
      <c r="L34" s="128">
        <v>1195</v>
      </c>
      <c r="M34" s="95"/>
      <c r="O34" s="86" t="str">
        <f t="shared" si="5"/>
        <v>321</v>
      </c>
      <c r="P34" s="86" t="str">
        <f t="shared" si="6"/>
        <v>32</v>
      </c>
      <c r="Q34" s="86" t="str">
        <f t="shared" si="7"/>
        <v>31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31</v>
      </c>
      <c r="D35" s="91" t="str">
        <f t="shared" si="1"/>
        <v>Vlastiti prihodi</v>
      </c>
      <c r="E35" s="96">
        <v>3213</v>
      </c>
      <c r="F35" s="91" t="str">
        <f t="shared" si="2"/>
        <v>Stručno usavršavanje zaposlenika</v>
      </c>
      <c r="G35" s="129" t="s">
        <v>180</v>
      </c>
      <c r="H35" s="91" t="str">
        <f t="shared" si="3"/>
        <v>REDOVNA DJELATNOST SVEUČILIŠTA U SPLITU (IZ EVIDENCIJSKIH PRIHODA)</v>
      </c>
      <c r="I35" s="91" t="str">
        <f t="shared" si="4"/>
        <v>0942</v>
      </c>
      <c r="J35" s="128">
        <v>664</v>
      </c>
      <c r="K35" s="128">
        <v>664</v>
      </c>
      <c r="L35" s="128">
        <v>664</v>
      </c>
      <c r="M35" s="95"/>
      <c r="O35" s="86" t="str">
        <f t="shared" si="5"/>
        <v>321</v>
      </c>
      <c r="P35" s="86" t="str">
        <f t="shared" si="6"/>
        <v>32</v>
      </c>
      <c r="Q35" s="86" t="str">
        <f t="shared" si="7"/>
        <v>31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31</v>
      </c>
      <c r="D36" s="91" t="str">
        <f t="shared" si="1"/>
        <v>Vlastiti prihodi</v>
      </c>
      <c r="E36" s="96">
        <v>3223</v>
      </c>
      <c r="F36" s="91" t="str">
        <f t="shared" si="2"/>
        <v>Energija</v>
      </c>
      <c r="G36" s="129" t="s">
        <v>180</v>
      </c>
      <c r="H36" s="91" t="str">
        <f t="shared" si="3"/>
        <v>REDOVNA DJELATNOST SVEUČILIŠTA U SPLITU (IZ EVIDENCIJSKIH PRIHODA)</v>
      </c>
      <c r="I36" s="91" t="str">
        <f t="shared" si="4"/>
        <v>0942</v>
      </c>
      <c r="J36" s="128">
        <v>3305</v>
      </c>
      <c r="K36" s="128">
        <v>6231</v>
      </c>
      <c r="L36" s="128">
        <v>6271</v>
      </c>
      <c r="M36" s="95"/>
      <c r="O36" s="86" t="str">
        <f t="shared" si="5"/>
        <v>322</v>
      </c>
      <c r="P36" s="86" t="str">
        <f t="shared" si="6"/>
        <v>32</v>
      </c>
      <c r="Q36" s="86" t="str">
        <f t="shared" si="7"/>
        <v>31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31</v>
      </c>
      <c r="D37" s="91" t="str">
        <f t="shared" si="1"/>
        <v>Vlastiti prihodi</v>
      </c>
      <c r="E37" s="96">
        <v>3232</v>
      </c>
      <c r="F37" s="91" t="str">
        <f t="shared" si="2"/>
        <v>Usluge tekućeg i investicijskog održavanja</v>
      </c>
      <c r="G37" s="129" t="s">
        <v>180</v>
      </c>
      <c r="H37" s="91" t="str">
        <f t="shared" si="3"/>
        <v>REDOVNA DJELATNOST SVEUČILIŠTA U SPLITU (IZ EVIDENCIJSKIH PRIHODA)</v>
      </c>
      <c r="I37" s="91" t="str">
        <f t="shared" si="4"/>
        <v>0942</v>
      </c>
      <c r="J37" s="128">
        <v>305</v>
      </c>
      <c r="K37" s="128">
        <v>372</v>
      </c>
      <c r="L37" s="128">
        <v>372</v>
      </c>
      <c r="M37" s="95"/>
      <c r="O37" s="86" t="str">
        <f t="shared" si="5"/>
        <v>323</v>
      </c>
      <c r="P37" s="86" t="str">
        <f t="shared" si="6"/>
        <v>32</v>
      </c>
      <c r="Q37" s="86" t="str">
        <f t="shared" si="7"/>
        <v>31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08006</v>
      </c>
      <c r="B38" s="90" t="str">
        <f>IF(C38="","",VLOOKUP('OPĆI DIO'!$C$3,'OPĆI DIO'!$L$6:$U$138,9,FALSE))</f>
        <v>Sveučilišta i veleučilišta u Republici Hrvatskoj</v>
      </c>
      <c r="C38" s="96">
        <v>31</v>
      </c>
      <c r="D38" s="91" t="str">
        <f t="shared" si="1"/>
        <v>Vlastiti prihodi</v>
      </c>
      <c r="E38" s="96">
        <v>3233</v>
      </c>
      <c r="F38" s="91" t="str">
        <f t="shared" si="2"/>
        <v>Usluge promidžbe i informiranja</v>
      </c>
      <c r="G38" s="129" t="s">
        <v>180</v>
      </c>
      <c r="H38" s="91" t="str">
        <f t="shared" si="3"/>
        <v>REDOVNA DJELATNOST SVEUČILIŠTA U SPLITU (IZ EVIDENCIJSKIH PRIHODA)</v>
      </c>
      <c r="I38" s="91" t="str">
        <f t="shared" si="4"/>
        <v>0942</v>
      </c>
      <c r="J38" s="128">
        <v>398</v>
      </c>
      <c r="K38" s="128">
        <v>398</v>
      </c>
      <c r="L38" s="128">
        <v>398</v>
      </c>
      <c r="M38" s="95"/>
      <c r="O38" s="86" t="str">
        <f t="shared" si="5"/>
        <v>323</v>
      </c>
      <c r="P38" s="86" t="str">
        <f t="shared" si="6"/>
        <v>32</v>
      </c>
      <c r="Q38" s="86" t="str">
        <f t="shared" si="7"/>
        <v>31</v>
      </c>
      <c r="R38" s="86" t="str">
        <f t="shared" si="8"/>
        <v>94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3238</v>
      </c>
      <c r="F39" s="91" t="str">
        <f t="shared" si="2"/>
        <v>Računalne usluge</v>
      </c>
      <c r="G39" s="129" t="s">
        <v>180</v>
      </c>
      <c r="H39" s="91" t="str">
        <f t="shared" si="3"/>
        <v>REDOVNA DJELATNOST SVEUČILIŠTA U SPLITU (IZ EVIDENCIJSKIH PRIHODA)</v>
      </c>
      <c r="I39" s="91" t="str">
        <f t="shared" si="4"/>
        <v>0942</v>
      </c>
      <c r="J39" s="128">
        <v>66</v>
      </c>
      <c r="K39" s="128">
        <v>66</v>
      </c>
      <c r="L39" s="128">
        <v>66</v>
      </c>
      <c r="M39" s="95"/>
      <c r="O39" s="86" t="str">
        <f t="shared" si="5"/>
        <v>323</v>
      </c>
      <c r="P39" s="86" t="str">
        <f t="shared" si="6"/>
        <v>32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3239</v>
      </c>
      <c r="F40" s="91" t="str">
        <f t="shared" si="2"/>
        <v>Ostale usluge</v>
      </c>
      <c r="G40" s="129" t="s">
        <v>180</v>
      </c>
      <c r="H40" s="91" t="str">
        <f t="shared" si="3"/>
        <v>REDOVNA DJELATNOST SVEUČILIŠTA U SPLITU (IZ EVIDENCIJSKIH PRIHODA)</v>
      </c>
      <c r="I40" s="91" t="str">
        <f t="shared" si="4"/>
        <v>0942</v>
      </c>
      <c r="J40" s="128">
        <v>285</v>
      </c>
      <c r="K40" s="128">
        <v>352</v>
      </c>
      <c r="L40" s="128">
        <v>352</v>
      </c>
      <c r="M40" s="95"/>
      <c r="O40" s="86" t="str">
        <f t="shared" si="5"/>
        <v>323</v>
      </c>
      <c r="P40" s="86" t="str">
        <f t="shared" si="6"/>
        <v>32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3292</v>
      </c>
      <c r="F41" s="91" t="str">
        <f t="shared" si="2"/>
        <v>Premije osiguranja</v>
      </c>
      <c r="G41" s="129" t="s">
        <v>180</v>
      </c>
      <c r="H41" s="91" t="str">
        <f t="shared" si="3"/>
        <v>REDOVNA DJELATNOST SVEUČILIŠTA U SPLITU (IZ EVIDENCIJSKIH PRIHODA)</v>
      </c>
      <c r="I41" s="91" t="str">
        <f t="shared" si="4"/>
        <v>0942</v>
      </c>
      <c r="J41" s="128">
        <v>160</v>
      </c>
      <c r="K41" s="128">
        <v>158</v>
      </c>
      <c r="L41" s="128">
        <v>158</v>
      </c>
      <c r="M41" s="95"/>
      <c r="O41" s="86" t="str">
        <f t="shared" si="5"/>
        <v>329</v>
      </c>
      <c r="P41" s="86" t="str">
        <f t="shared" si="6"/>
        <v>32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3293</v>
      </c>
      <c r="F42" s="91" t="str">
        <f t="shared" si="2"/>
        <v>Reprezentacija</v>
      </c>
      <c r="G42" s="129" t="s">
        <v>180</v>
      </c>
      <c r="H42" s="91" t="str">
        <f t="shared" si="3"/>
        <v>REDOVNA DJELATNOST SVEUČILIŠTA U SPLITU (IZ EVIDENCIJSKIH PRIHODA)</v>
      </c>
      <c r="I42" s="91" t="str">
        <f t="shared" si="4"/>
        <v>0942</v>
      </c>
      <c r="J42" s="128">
        <v>265</v>
      </c>
      <c r="K42" s="128">
        <v>265</v>
      </c>
      <c r="L42" s="128">
        <v>265</v>
      </c>
      <c r="M42" s="95"/>
      <c r="O42" s="86" t="str">
        <f t="shared" si="5"/>
        <v>329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3299</v>
      </c>
      <c r="F43" s="91" t="str">
        <f t="shared" si="2"/>
        <v>Ostali nespomenuti rashodi poslovanja</v>
      </c>
      <c r="G43" s="129" t="s">
        <v>180</v>
      </c>
      <c r="H43" s="91" t="str">
        <f t="shared" si="3"/>
        <v>REDOVNA DJELATNOST SVEUČILIŠTA U SPLITU (IZ EVIDENCIJSKIH PRIHODA)</v>
      </c>
      <c r="I43" s="91" t="str">
        <f t="shared" si="4"/>
        <v>0942</v>
      </c>
      <c r="J43" s="128">
        <v>319</v>
      </c>
      <c r="K43" s="128">
        <v>332</v>
      </c>
      <c r="L43" s="128">
        <v>332</v>
      </c>
      <c r="M43" s="95"/>
      <c r="O43" s="86" t="str">
        <f t="shared" si="5"/>
        <v>329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3431</v>
      </c>
      <c r="F44" s="91" t="str">
        <f t="shared" si="2"/>
        <v>Bankarske usluge i usluge platnog prometa</v>
      </c>
      <c r="G44" s="129" t="s">
        <v>180</v>
      </c>
      <c r="H44" s="91" t="str">
        <f t="shared" si="3"/>
        <v>REDOVNA DJELATNOST SVEUČILIŠTA U SPLITU (IZ EVIDENCIJSKIH PRIHODA)</v>
      </c>
      <c r="I44" s="91" t="str">
        <f t="shared" si="4"/>
        <v>0942</v>
      </c>
      <c r="J44" s="128">
        <v>544</v>
      </c>
      <c r="K44" s="128">
        <v>717</v>
      </c>
      <c r="L44" s="128">
        <v>677</v>
      </c>
      <c r="M44" s="95"/>
      <c r="O44" s="86" t="str">
        <f t="shared" si="5"/>
        <v>343</v>
      </c>
      <c r="P44" s="86" t="str">
        <f t="shared" si="6"/>
        <v>34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4221</v>
      </c>
      <c r="F45" s="91" t="str">
        <f t="shared" si="2"/>
        <v>Uredska oprema i namještaj</v>
      </c>
      <c r="G45" s="129" t="s">
        <v>180</v>
      </c>
      <c r="H45" s="91" t="str">
        <f t="shared" si="3"/>
        <v>REDOVNA DJELATNOST SVEUČILIŠTA U SPLITU (IZ EVIDENCIJSKIH PRIHODA)</v>
      </c>
      <c r="I45" s="91" t="str">
        <f t="shared" si="4"/>
        <v>0942</v>
      </c>
      <c r="J45" s="128">
        <v>1327</v>
      </c>
      <c r="K45" s="128">
        <v>7698</v>
      </c>
      <c r="L45" s="128">
        <v>7698</v>
      </c>
      <c r="M45" s="95"/>
      <c r="O45" s="86" t="str">
        <f t="shared" si="5"/>
        <v>422</v>
      </c>
      <c r="P45" s="86" t="str">
        <f t="shared" si="6"/>
        <v>42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4124</v>
      </c>
      <c r="F46" s="91" t="str">
        <f t="shared" si="2"/>
        <v>Ostala prava</v>
      </c>
      <c r="G46" s="129" t="s">
        <v>180</v>
      </c>
      <c r="H46" s="91" t="str">
        <f t="shared" si="3"/>
        <v>REDOVNA DJELATNOST SVEUČILIŠTA U SPLITU (IZ EVIDENCIJSKIH PRIHODA)</v>
      </c>
      <c r="I46" s="91" t="str">
        <f t="shared" si="4"/>
        <v>0942</v>
      </c>
      <c r="J46" s="128">
        <v>9815</v>
      </c>
      <c r="K46" s="128">
        <v>0</v>
      </c>
      <c r="L46" s="128">
        <v>0</v>
      </c>
      <c r="M46" s="95"/>
      <c r="O46" s="86" t="str">
        <f t="shared" si="5"/>
        <v>412</v>
      </c>
      <c r="P46" s="86" t="str">
        <f t="shared" si="6"/>
        <v>41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43</v>
      </c>
      <c r="D47" s="91" t="str">
        <f t="shared" si="1"/>
        <v>Ostali prihodi za posebne namjene</v>
      </c>
      <c r="E47" s="96">
        <v>3111</v>
      </c>
      <c r="F47" s="91" t="str">
        <f t="shared" si="2"/>
        <v>Plaće za redovan rad</v>
      </c>
      <c r="G47" s="129" t="s">
        <v>180</v>
      </c>
      <c r="H47" s="91" t="str">
        <f t="shared" si="3"/>
        <v>REDOVNA DJELATNOST SVEUČILIŠTA U SPLITU (IZ EVIDENCIJSKIH PRIHODA)</v>
      </c>
      <c r="I47" s="91" t="str">
        <f t="shared" si="4"/>
        <v>0942</v>
      </c>
      <c r="J47" s="128">
        <v>20755</v>
      </c>
      <c r="K47" s="128">
        <v>20858</v>
      </c>
      <c r="L47" s="128">
        <v>20963</v>
      </c>
      <c r="M47" s="95"/>
      <c r="O47" s="86" t="str">
        <f t="shared" si="5"/>
        <v>311</v>
      </c>
      <c r="P47" s="86" t="str">
        <f t="shared" si="6"/>
        <v>31</v>
      </c>
      <c r="Q47" s="86" t="str">
        <f t="shared" si="7"/>
        <v>43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43</v>
      </c>
      <c r="D48" s="91" t="str">
        <f t="shared" si="1"/>
        <v>Ostali prihodi za posebne namjene</v>
      </c>
      <c r="E48" s="96">
        <v>3121</v>
      </c>
      <c r="F48" s="91" t="str">
        <f t="shared" si="2"/>
        <v>Ostali rashodi za zaposlene</v>
      </c>
      <c r="G48" s="129" t="s">
        <v>180</v>
      </c>
      <c r="H48" s="91" t="str">
        <f t="shared" si="3"/>
        <v>REDOVNA DJELATNOST SVEUČILIŠTA U SPLITU (IZ EVIDENCIJSKIH PRIHODA)</v>
      </c>
      <c r="I48" s="91" t="str">
        <f t="shared" si="4"/>
        <v>0942</v>
      </c>
      <c r="J48" s="128">
        <v>1991</v>
      </c>
      <c r="K48" s="128">
        <v>4114</v>
      </c>
      <c r="L48" s="128">
        <v>4114</v>
      </c>
      <c r="M48" s="95"/>
      <c r="O48" s="86" t="str">
        <f t="shared" si="5"/>
        <v>312</v>
      </c>
      <c r="P48" s="86" t="str">
        <f t="shared" si="6"/>
        <v>31</v>
      </c>
      <c r="Q48" s="86" t="str">
        <f t="shared" si="7"/>
        <v>43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43</v>
      </c>
      <c r="D49" s="91" t="str">
        <f t="shared" si="1"/>
        <v>Ostali prihodi za posebne namjene</v>
      </c>
      <c r="E49" s="96">
        <v>3132</v>
      </c>
      <c r="F49" s="91" t="str">
        <f t="shared" si="2"/>
        <v>Doprinosi za obvezno zdravstveno osiguranje</v>
      </c>
      <c r="G49" s="129" t="s">
        <v>180</v>
      </c>
      <c r="H49" s="91" t="str">
        <f t="shared" si="3"/>
        <v>REDOVNA DJELATNOST SVEUČILIŠTA U SPLITU (IZ EVIDENCIJSKIH PRIHODA)</v>
      </c>
      <c r="I49" s="91" t="str">
        <f t="shared" si="4"/>
        <v>0942</v>
      </c>
      <c r="J49" s="128">
        <v>3425</v>
      </c>
      <c r="K49" s="128">
        <v>3442</v>
      </c>
      <c r="L49" s="128">
        <v>3459</v>
      </c>
      <c r="M49" s="95"/>
      <c r="O49" s="86" t="str">
        <f t="shared" si="5"/>
        <v>313</v>
      </c>
      <c r="P49" s="86" t="str">
        <f t="shared" si="6"/>
        <v>31</v>
      </c>
      <c r="Q49" s="86" t="str">
        <f t="shared" si="7"/>
        <v>43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43</v>
      </c>
      <c r="D50" s="91" t="str">
        <f t="shared" si="1"/>
        <v>Ostali prihodi za posebne namjene</v>
      </c>
      <c r="E50" s="96">
        <v>3221</v>
      </c>
      <c r="F50" s="91" t="str">
        <f t="shared" si="2"/>
        <v>Uredski materijal i ostali materijalni rashodi</v>
      </c>
      <c r="G50" s="129" t="s">
        <v>180</v>
      </c>
      <c r="H50" s="91" t="str">
        <f t="shared" si="3"/>
        <v>REDOVNA DJELATNOST SVEUČILIŠTA U SPLITU (IZ EVIDENCIJSKIH PRIHODA)</v>
      </c>
      <c r="I50" s="91" t="str">
        <f t="shared" si="4"/>
        <v>0942</v>
      </c>
      <c r="J50" s="128">
        <v>20572</v>
      </c>
      <c r="K50" s="128">
        <v>22696</v>
      </c>
      <c r="L50" s="128">
        <v>22696</v>
      </c>
      <c r="M50" s="95"/>
      <c r="O50" s="86" t="str">
        <f t="shared" si="5"/>
        <v>322</v>
      </c>
      <c r="P50" s="86" t="str">
        <f t="shared" si="6"/>
        <v>32</v>
      </c>
      <c r="Q50" s="86" t="str">
        <f t="shared" si="7"/>
        <v>43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43</v>
      </c>
      <c r="D51" s="91" t="str">
        <f t="shared" si="1"/>
        <v>Ostali prihodi za posebne namjene</v>
      </c>
      <c r="E51" s="96">
        <v>3222</v>
      </c>
      <c r="F51" s="91" t="str">
        <f t="shared" si="2"/>
        <v>Materijal i sirovine</v>
      </c>
      <c r="G51" s="129" t="s">
        <v>180</v>
      </c>
      <c r="H51" s="91" t="str">
        <f t="shared" si="3"/>
        <v>REDOVNA DJELATNOST SVEUČILIŠTA U SPLITU (IZ EVIDENCIJSKIH PRIHODA)</v>
      </c>
      <c r="I51" s="91" t="str">
        <f t="shared" si="4"/>
        <v>0942</v>
      </c>
      <c r="J51" s="128">
        <v>1327</v>
      </c>
      <c r="K51" s="128">
        <v>1991</v>
      </c>
      <c r="L51" s="128">
        <v>1991</v>
      </c>
      <c r="M51" s="95"/>
      <c r="O51" s="86" t="str">
        <f t="shared" si="5"/>
        <v>322</v>
      </c>
      <c r="P51" s="86" t="str">
        <f t="shared" si="6"/>
        <v>32</v>
      </c>
      <c r="Q51" s="86" t="str">
        <f t="shared" si="7"/>
        <v>43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43</v>
      </c>
      <c r="D52" s="91" t="str">
        <f t="shared" si="1"/>
        <v>Ostali prihodi za posebne namjene</v>
      </c>
      <c r="E52" s="96">
        <v>3223</v>
      </c>
      <c r="F52" s="91" t="str">
        <f t="shared" si="2"/>
        <v>Energija</v>
      </c>
      <c r="G52" s="129" t="s">
        <v>180</v>
      </c>
      <c r="H52" s="91" t="str">
        <f t="shared" si="3"/>
        <v>REDOVNA DJELATNOST SVEUČILIŠTA U SPLITU (IZ EVIDENCIJSKIH PRIHODA)</v>
      </c>
      <c r="I52" s="91" t="str">
        <f t="shared" si="4"/>
        <v>0942</v>
      </c>
      <c r="J52" s="128">
        <v>6799</v>
      </c>
      <c r="K52" s="128">
        <v>6800</v>
      </c>
      <c r="L52" s="128">
        <v>5973</v>
      </c>
      <c r="M52" s="95"/>
      <c r="O52" s="86" t="str">
        <f t="shared" si="5"/>
        <v>322</v>
      </c>
      <c r="P52" s="86" t="str">
        <f t="shared" si="6"/>
        <v>32</v>
      </c>
      <c r="Q52" s="86" t="str">
        <f t="shared" si="7"/>
        <v>43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43</v>
      </c>
      <c r="D53" s="91" t="str">
        <f t="shared" si="1"/>
        <v>Ostali prihodi za posebne namjene</v>
      </c>
      <c r="E53" s="96">
        <v>3224</v>
      </c>
      <c r="F53" s="91" t="str">
        <f t="shared" si="2"/>
        <v>Materijal i dijelovi za tekuće i investicijsko održavanje</v>
      </c>
      <c r="G53" s="129" t="s">
        <v>180</v>
      </c>
      <c r="H53" s="91" t="str">
        <f t="shared" si="3"/>
        <v>REDOVNA DJELATNOST SVEUČILIŠTA U SPLITU (IZ EVIDENCIJSKIH PRIHODA)</v>
      </c>
      <c r="I53" s="91" t="str">
        <f t="shared" si="4"/>
        <v>0942</v>
      </c>
      <c r="J53" s="128">
        <v>1526</v>
      </c>
      <c r="K53" s="128">
        <v>2296</v>
      </c>
      <c r="L53" s="128">
        <v>2097</v>
      </c>
      <c r="M53" s="95"/>
      <c r="O53" s="86" t="str">
        <f t="shared" si="5"/>
        <v>322</v>
      </c>
      <c r="P53" s="86" t="str">
        <f t="shared" si="6"/>
        <v>32</v>
      </c>
      <c r="Q53" s="86" t="str">
        <f t="shared" si="7"/>
        <v>43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43</v>
      </c>
      <c r="D54" s="91" t="str">
        <f t="shared" si="1"/>
        <v>Ostali prihodi za posebne namjene</v>
      </c>
      <c r="E54" s="96">
        <v>3225</v>
      </c>
      <c r="F54" s="91" t="str">
        <f t="shared" si="2"/>
        <v>Sitni inventar i auto gume</v>
      </c>
      <c r="G54" s="129" t="s">
        <v>180</v>
      </c>
      <c r="H54" s="91" t="str">
        <f t="shared" si="3"/>
        <v>REDOVNA DJELATNOST SVEUČILIŠTA U SPLITU (IZ EVIDENCIJSKIH PRIHODA)</v>
      </c>
      <c r="I54" s="91" t="str">
        <f t="shared" si="4"/>
        <v>0942</v>
      </c>
      <c r="J54" s="128">
        <v>531</v>
      </c>
      <c r="K54" s="128">
        <v>929</v>
      </c>
      <c r="L54" s="128">
        <v>664</v>
      </c>
      <c r="M54" s="95"/>
      <c r="O54" s="86" t="str">
        <f t="shared" si="5"/>
        <v>322</v>
      </c>
      <c r="P54" s="86" t="str">
        <f t="shared" si="6"/>
        <v>32</v>
      </c>
      <c r="Q54" s="86" t="str">
        <f t="shared" si="7"/>
        <v>43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43</v>
      </c>
      <c r="D55" s="91" t="str">
        <f t="shared" si="1"/>
        <v>Ostali prihodi za posebne namjene</v>
      </c>
      <c r="E55" s="96">
        <v>3227</v>
      </c>
      <c r="F55" s="91" t="str">
        <f t="shared" si="2"/>
        <v>Službena, radna i zaštitna odjeća i obuća</v>
      </c>
      <c r="G55" s="129" t="s">
        <v>180</v>
      </c>
      <c r="H55" s="91" t="str">
        <f t="shared" si="3"/>
        <v>REDOVNA DJELATNOST SVEUČILIŠTA U SPLITU (IZ EVIDENCIJSKIH PRIHODA)</v>
      </c>
      <c r="I55" s="91" t="str">
        <f t="shared" si="4"/>
        <v>0942</v>
      </c>
      <c r="J55" s="128">
        <v>265</v>
      </c>
      <c r="K55" s="128">
        <v>398</v>
      </c>
      <c r="L55" s="128">
        <v>398</v>
      </c>
      <c r="M55" s="95"/>
      <c r="O55" s="86" t="str">
        <f t="shared" si="5"/>
        <v>322</v>
      </c>
      <c r="P55" s="86" t="str">
        <f t="shared" si="6"/>
        <v>32</v>
      </c>
      <c r="Q55" s="86" t="str">
        <f t="shared" si="7"/>
        <v>43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43</v>
      </c>
      <c r="D56" s="91" t="str">
        <f t="shared" si="1"/>
        <v>Ostali prihodi za posebne namjene</v>
      </c>
      <c r="E56" s="96">
        <v>3231</v>
      </c>
      <c r="F56" s="91" t="str">
        <f t="shared" si="2"/>
        <v>Usluge telefona, pošte i prijevoza</v>
      </c>
      <c r="G56" s="129" t="s">
        <v>180</v>
      </c>
      <c r="H56" s="91" t="str">
        <f t="shared" si="3"/>
        <v>REDOVNA DJELATNOST SVEUČILIŠTA U SPLITU (IZ EVIDENCIJSKIH PRIHODA)</v>
      </c>
      <c r="I56" s="91" t="str">
        <f t="shared" si="4"/>
        <v>0942</v>
      </c>
      <c r="J56" s="128">
        <v>7420</v>
      </c>
      <c r="K56" s="128">
        <v>8999</v>
      </c>
      <c r="L56" s="128">
        <v>8468</v>
      </c>
      <c r="M56" s="95"/>
      <c r="O56" s="86" t="str">
        <f t="shared" si="5"/>
        <v>323</v>
      </c>
      <c r="P56" s="86" t="str">
        <f t="shared" si="6"/>
        <v>32</v>
      </c>
      <c r="Q56" s="86" t="str">
        <f t="shared" si="7"/>
        <v>43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43</v>
      </c>
      <c r="D57" s="91" t="str">
        <f t="shared" si="1"/>
        <v>Ostali prihodi za posebne namjene</v>
      </c>
      <c r="E57" s="96">
        <v>3232</v>
      </c>
      <c r="F57" s="91" t="str">
        <f t="shared" si="2"/>
        <v>Usluge tekućeg i investicijskog održavanja</v>
      </c>
      <c r="G57" s="129" t="s">
        <v>180</v>
      </c>
      <c r="H57" s="91" t="str">
        <f t="shared" si="3"/>
        <v>REDOVNA DJELATNOST SVEUČILIŠTA U SPLITU (IZ EVIDENCIJSKIH PRIHODA)</v>
      </c>
      <c r="I57" s="91" t="str">
        <f t="shared" si="4"/>
        <v>0942</v>
      </c>
      <c r="J57" s="128">
        <v>10352</v>
      </c>
      <c r="K57" s="128">
        <v>11281</v>
      </c>
      <c r="L57" s="128">
        <v>10883</v>
      </c>
      <c r="M57" s="95"/>
      <c r="O57" s="86" t="str">
        <f t="shared" si="5"/>
        <v>323</v>
      </c>
      <c r="P57" s="86" t="str">
        <f t="shared" si="6"/>
        <v>32</v>
      </c>
      <c r="Q57" s="86" t="str">
        <f t="shared" si="7"/>
        <v>43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43</v>
      </c>
      <c r="D58" s="91" t="str">
        <f t="shared" si="1"/>
        <v>Ostali prihodi za posebne namjene</v>
      </c>
      <c r="E58" s="96">
        <v>3234</v>
      </c>
      <c r="F58" s="91" t="str">
        <f t="shared" si="2"/>
        <v>Komunalne usluge</v>
      </c>
      <c r="G58" s="129" t="s">
        <v>180</v>
      </c>
      <c r="H58" s="91" t="str">
        <f t="shared" si="3"/>
        <v>REDOVNA DJELATNOST SVEUČILIŠTA U SPLITU (IZ EVIDENCIJSKIH PRIHODA)</v>
      </c>
      <c r="I58" s="91" t="str">
        <f t="shared" si="4"/>
        <v>0942</v>
      </c>
      <c r="J58" s="128">
        <v>22820</v>
      </c>
      <c r="K58" s="128">
        <v>22820</v>
      </c>
      <c r="L58" s="128">
        <v>22820</v>
      </c>
      <c r="M58" s="95"/>
      <c r="O58" s="86" t="str">
        <f t="shared" si="5"/>
        <v>323</v>
      </c>
      <c r="P58" s="86" t="str">
        <f t="shared" si="6"/>
        <v>32</v>
      </c>
      <c r="Q58" s="86" t="str">
        <f t="shared" si="7"/>
        <v>43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43</v>
      </c>
      <c r="D59" s="91" t="str">
        <f t="shared" si="1"/>
        <v>Ostali prihodi za posebne namjene</v>
      </c>
      <c r="E59" s="96">
        <v>3235</v>
      </c>
      <c r="F59" s="91" t="str">
        <f t="shared" si="2"/>
        <v>Zakupnine i najamnine</v>
      </c>
      <c r="G59" s="129" t="s">
        <v>180</v>
      </c>
      <c r="H59" s="91" t="str">
        <f t="shared" si="3"/>
        <v>REDOVNA DJELATNOST SVEUČILIŠTA U SPLITU (IZ EVIDENCIJSKIH PRIHODA)</v>
      </c>
      <c r="I59" s="91" t="str">
        <f t="shared" si="4"/>
        <v>0942</v>
      </c>
      <c r="J59" s="128">
        <v>664</v>
      </c>
      <c r="K59" s="128">
        <v>664</v>
      </c>
      <c r="L59" s="128">
        <v>664</v>
      </c>
      <c r="M59" s="95"/>
      <c r="O59" s="86" t="str">
        <f t="shared" si="5"/>
        <v>323</v>
      </c>
      <c r="P59" s="86" t="str">
        <f t="shared" si="6"/>
        <v>32</v>
      </c>
      <c r="Q59" s="86" t="str">
        <f t="shared" si="7"/>
        <v>43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43</v>
      </c>
      <c r="D60" s="91" t="str">
        <f t="shared" si="1"/>
        <v>Ostali prihodi za posebne namjene</v>
      </c>
      <c r="E60" s="96">
        <v>3236</v>
      </c>
      <c r="F60" s="91" t="str">
        <f t="shared" si="2"/>
        <v>Zdravstvene i veterinarske usluge</v>
      </c>
      <c r="G60" s="129" t="s">
        <v>180</v>
      </c>
      <c r="H60" s="91" t="str">
        <f t="shared" si="3"/>
        <v>REDOVNA DJELATNOST SVEUČILIŠTA U SPLITU (IZ EVIDENCIJSKIH PRIHODA)</v>
      </c>
      <c r="I60" s="91" t="str">
        <f t="shared" si="4"/>
        <v>0942</v>
      </c>
      <c r="J60" s="128">
        <v>67</v>
      </c>
      <c r="K60" s="128">
        <v>66</v>
      </c>
      <c r="L60" s="128">
        <v>66</v>
      </c>
      <c r="M60" s="95"/>
      <c r="O60" s="86" t="str">
        <f t="shared" si="5"/>
        <v>323</v>
      </c>
      <c r="P60" s="86" t="str">
        <f t="shared" si="6"/>
        <v>32</v>
      </c>
      <c r="Q60" s="86" t="str">
        <f t="shared" si="7"/>
        <v>43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43</v>
      </c>
      <c r="D61" s="91" t="str">
        <f t="shared" si="1"/>
        <v>Ostali prihodi za posebne namjene</v>
      </c>
      <c r="E61" s="96">
        <v>3237</v>
      </c>
      <c r="F61" s="91" t="str">
        <f t="shared" si="2"/>
        <v>Intelektualne i osobne usluge</v>
      </c>
      <c r="G61" s="129" t="s">
        <v>180</v>
      </c>
      <c r="H61" s="91" t="str">
        <f t="shared" si="3"/>
        <v>REDOVNA DJELATNOST SVEUČILIŠTA U SPLITU (IZ EVIDENCIJSKIH PRIHODA)</v>
      </c>
      <c r="I61" s="91" t="str">
        <f t="shared" si="4"/>
        <v>0942</v>
      </c>
      <c r="J61" s="128">
        <v>4645</v>
      </c>
      <c r="K61" s="128">
        <v>3982</v>
      </c>
      <c r="L61" s="128">
        <v>2920</v>
      </c>
      <c r="M61" s="95"/>
      <c r="O61" s="86" t="str">
        <f t="shared" si="5"/>
        <v>323</v>
      </c>
      <c r="P61" s="86" t="str">
        <f t="shared" si="6"/>
        <v>32</v>
      </c>
      <c r="Q61" s="86" t="str">
        <f t="shared" si="7"/>
        <v>43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43</v>
      </c>
      <c r="D62" s="91" t="str">
        <f t="shared" si="1"/>
        <v>Ostali prihodi za posebne namjene</v>
      </c>
      <c r="E62" s="96">
        <v>3238</v>
      </c>
      <c r="F62" s="91" t="str">
        <f t="shared" si="2"/>
        <v>Računalne usluge</v>
      </c>
      <c r="G62" s="129" t="s">
        <v>180</v>
      </c>
      <c r="H62" s="91" t="str">
        <f t="shared" si="3"/>
        <v>REDOVNA DJELATNOST SVEUČILIŠTA U SPLITU (IZ EVIDENCIJSKIH PRIHODA)</v>
      </c>
      <c r="I62" s="91" t="str">
        <f t="shared" si="4"/>
        <v>0942</v>
      </c>
      <c r="J62" s="128">
        <v>6801</v>
      </c>
      <c r="K62" s="128">
        <v>6801</v>
      </c>
      <c r="L62" s="128">
        <v>6801</v>
      </c>
      <c r="M62" s="95"/>
      <c r="O62" s="86" t="str">
        <f t="shared" si="5"/>
        <v>323</v>
      </c>
      <c r="P62" s="86" t="str">
        <f t="shared" si="6"/>
        <v>32</v>
      </c>
      <c r="Q62" s="86" t="str">
        <f t="shared" si="7"/>
        <v>43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43</v>
      </c>
      <c r="D63" s="91" t="str">
        <f t="shared" si="1"/>
        <v>Ostali prihodi za posebne namjene</v>
      </c>
      <c r="E63" s="96">
        <v>3239</v>
      </c>
      <c r="F63" s="91" t="str">
        <f t="shared" si="2"/>
        <v>Ostale usluge</v>
      </c>
      <c r="G63" s="129" t="s">
        <v>180</v>
      </c>
      <c r="H63" s="91" t="str">
        <f t="shared" si="3"/>
        <v>REDOVNA DJELATNOST SVEUČILIŠTA U SPLITU (IZ EVIDENCIJSKIH PRIHODA)</v>
      </c>
      <c r="I63" s="91" t="str">
        <f t="shared" si="4"/>
        <v>0942</v>
      </c>
      <c r="J63" s="128">
        <v>796</v>
      </c>
      <c r="K63" s="128">
        <v>796</v>
      </c>
      <c r="L63" s="128">
        <v>531</v>
      </c>
      <c r="M63" s="95"/>
      <c r="O63" s="86" t="str">
        <f t="shared" si="5"/>
        <v>323</v>
      </c>
      <c r="P63" s="86" t="str">
        <f t="shared" si="6"/>
        <v>32</v>
      </c>
      <c r="Q63" s="86" t="str">
        <f t="shared" si="7"/>
        <v>43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08006</v>
      </c>
      <c r="B64" s="90" t="str">
        <f>IF(C64="","",VLOOKUP('OPĆI DIO'!$C$3,'OPĆI DIO'!$L$6:$U$138,9,FALSE))</f>
        <v>Sveučilišta i veleučilišta u Republici Hrvatskoj</v>
      </c>
      <c r="C64" s="96">
        <v>43</v>
      </c>
      <c r="D64" s="91" t="str">
        <f t="shared" si="1"/>
        <v>Ostali prihodi za posebne namjene</v>
      </c>
      <c r="E64" s="96">
        <v>3294</v>
      </c>
      <c r="F64" s="91" t="str">
        <f t="shared" si="2"/>
        <v>Članarine i norme</v>
      </c>
      <c r="G64" s="129" t="s">
        <v>180</v>
      </c>
      <c r="H64" s="91" t="str">
        <f t="shared" si="3"/>
        <v>REDOVNA DJELATNOST SVEUČILIŠTA U SPLITU (IZ EVIDENCIJSKIH PRIHODA)</v>
      </c>
      <c r="I64" s="91" t="str">
        <f t="shared" si="4"/>
        <v>0942</v>
      </c>
      <c r="J64" s="128">
        <v>173</v>
      </c>
      <c r="K64" s="128">
        <v>173</v>
      </c>
      <c r="L64" s="128">
        <v>173</v>
      </c>
      <c r="M64" s="95"/>
      <c r="O64" s="86" t="str">
        <f t="shared" si="5"/>
        <v>329</v>
      </c>
      <c r="P64" s="86" t="str">
        <f t="shared" si="6"/>
        <v>32</v>
      </c>
      <c r="Q64" s="86" t="str">
        <f t="shared" si="7"/>
        <v>43</v>
      </c>
      <c r="R64" s="86" t="str">
        <f t="shared" si="8"/>
        <v>94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3295</v>
      </c>
      <c r="F65" s="91" t="str">
        <f t="shared" si="2"/>
        <v>Pristojbe i naknade</v>
      </c>
      <c r="G65" s="129" t="s">
        <v>180</v>
      </c>
      <c r="H65" s="91" t="str">
        <f t="shared" si="3"/>
        <v>REDOVNA DJELATNOST SVEUČILIŠTA U SPLITU (IZ EVIDENCIJSKIH PRIHODA)</v>
      </c>
      <c r="I65" s="91" t="str">
        <f t="shared" si="4"/>
        <v>0942</v>
      </c>
      <c r="J65" s="128">
        <v>66</v>
      </c>
      <c r="K65" s="128">
        <v>66</v>
      </c>
      <c r="L65" s="128">
        <v>66</v>
      </c>
      <c r="M65" s="95"/>
      <c r="O65" s="86" t="str">
        <f t="shared" si="5"/>
        <v>329</v>
      </c>
      <c r="P65" s="86" t="str">
        <f t="shared" si="6"/>
        <v>32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3299</v>
      </c>
      <c r="F66" s="91" t="str">
        <f t="shared" si="2"/>
        <v>Ostali nespomenuti rashodi poslovanja</v>
      </c>
      <c r="G66" s="129" t="s">
        <v>180</v>
      </c>
      <c r="H66" s="91" t="str">
        <f t="shared" si="3"/>
        <v>REDOVNA DJELATNOST SVEUČILIŠTA U SPLITU (IZ EVIDENCIJSKIH PRIHODA)</v>
      </c>
      <c r="I66" s="91" t="str">
        <f t="shared" si="4"/>
        <v>0942</v>
      </c>
      <c r="J66" s="128">
        <v>199</v>
      </c>
      <c r="K66" s="128">
        <v>133</v>
      </c>
      <c r="L66" s="128">
        <v>133</v>
      </c>
      <c r="M66" s="95"/>
      <c r="O66" s="86" t="str">
        <f t="shared" si="5"/>
        <v>329</v>
      </c>
      <c r="P66" s="86" t="str">
        <f t="shared" si="6"/>
        <v>32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3431</v>
      </c>
      <c r="F67" s="91" t="str">
        <f t="shared" si="2"/>
        <v>Bankarske usluge i usluge platnog prometa</v>
      </c>
      <c r="G67" s="129" t="s">
        <v>180</v>
      </c>
      <c r="H67" s="91" t="str">
        <f t="shared" si="3"/>
        <v>REDOVNA DJELATNOST SVEUČILIŠTA U SPLITU (IZ EVIDENCIJSKIH PRIHODA)</v>
      </c>
      <c r="I67" s="91" t="str">
        <f t="shared" si="4"/>
        <v>0942</v>
      </c>
      <c r="J67" s="128">
        <v>13</v>
      </c>
      <c r="K67" s="128">
        <v>13</v>
      </c>
      <c r="L67" s="128">
        <v>13</v>
      </c>
      <c r="M67" s="95"/>
      <c r="O67" s="86" t="str">
        <f t="shared" si="5"/>
        <v>343</v>
      </c>
      <c r="P67" s="86" t="str">
        <f t="shared" si="6"/>
        <v>34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4221</v>
      </c>
      <c r="F68" s="91" t="str">
        <f t="shared" ref="F68:F131" si="14">IFERROR(VLOOKUP(E68,$V$5:$X$129,2,FALSE),"")</f>
        <v>Uredska oprema i namještaj</v>
      </c>
      <c r="G68" s="129" t="s">
        <v>180</v>
      </c>
      <c r="H68" s="91" t="str">
        <f t="shared" ref="H68:H131" si="15">IFERROR(VLOOKUP(G68,$AB$6:$AC$327,2,FALSE),"")</f>
        <v>REDOVNA DJELATNOST SVEUČILIŠTA U SPLITU (IZ EVIDENCIJSKIH PRIHODA)</v>
      </c>
      <c r="I68" s="91" t="str">
        <f t="shared" ref="I68:I131" si="16">IFERROR(VLOOKUP(G68,$AB$6:$AF$327,3,FALSE),"")</f>
        <v>0942</v>
      </c>
      <c r="J68" s="128">
        <v>1528</v>
      </c>
      <c r="K68" s="128">
        <v>4380</v>
      </c>
      <c r="L68" s="128">
        <v>4247</v>
      </c>
      <c r="M68" s="95"/>
      <c r="O68" s="86" t="str">
        <f t="shared" ref="O68:O131" si="17">LEFT(E68,3)</f>
        <v>422</v>
      </c>
      <c r="P68" s="86" t="str">
        <f t="shared" ref="P68:P131" si="18">LEFT(E68,2)</f>
        <v>42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4124</v>
      </c>
      <c r="F69" s="91" t="str">
        <f t="shared" si="14"/>
        <v>Ostala prava</v>
      </c>
      <c r="G69" s="129" t="s">
        <v>180</v>
      </c>
      <c r="H69" s="91" t="str">
        <f t="shared" si="15"/>
        <v>REDOVNA DJELATNOST SVEUČILIŠTA U SPLITU (IZ EVIDENCIJSKIH PRIHODA)</v>
      </c>
      <c r="I69" s="91" t="str">
        <f t="shared" si="16"/>
        <v>0942</v>
      </c>
      <c r="J69" s="128">
        <v>13272</v>
      </c>
      <c r="K69" s="128">
        <v>0</v>
      </c>
      <c r="L69" s="128">
        <v>0</v>
      </c>
      <c r="M69" s="95"/>
      <c r="O69" s="86" t="str">
        <f t="shared" si="17"/>
        <v>412</v>
      </c>
      <c r="P69" s="86" t="str">
        <f t="shared" si="18"/>
        <v>41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/>
      </c>
      <c r="B70" s="90" t="str">
        <f>IF(C70="","",VLOOKUP('OPĆI DIO'!$C$3,'OPĆI DIO'!$L$6:$U$138,9,FALSE))</f>
        <v/>
      </c>
      <c r="C70" s="96"/>
      <c r="D70" s="91" t="str">
        <f t="shared" si="13"/>
        <v/>
      </c>
      <c r="E70" s="96"/>
      <c r="F70" s="91" t="str">
        <f t="shared" si="14"/>
        <v/>
      </c>
      <c r="G70" s="129"/>
      <c r="H70" s="91" t="str">
        <f t="shared" si="15"/>
        <v/>
      </c>
      <c r="I70" s="91" t="str">
        <f t="shared" si="16"/>
        <v/>
      </c>
      <c r="J70" s="128"/>
      <c r="K70" s="128"/>
      <c r="L70" s="128"/>
      <c r="M70" s="95"/>
      <c r="O70" s="86" t="str">
        <f t="shared" si="17"/>
        <v/>
      </c>
      <c r="P70" s="86" t="str">
        <f t="shared" si="18"/>
        <v/>
      </c>
      <c r="Q70" s="86" t="str">
        <f t="shared" si="19"/>
        <v/>
      </c>
      <c r="R70" s="86" t="str">
        <f t="shared" si="20"/>
        <v/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/>
      </c>
      <c r="B71" s="90" t="str">
        <f>IF(C71="","",VLOOKUP('OPĆI DIO'!$C$3,'OPĆI DIO'!$L$6:$U$138,9,FALSE))</f>
        <v/>
      </c>
      <c r="C71" s="96"/>
      <c r="D71" s="91" t="str">
        <f t="shared" si="13"/>
        <v/>
      </c>
      <c r="E71" s="96"/>
      <c r="F71" s="91" t="str">
        <f t="shared" si="14"/>
        <v/>
      </c>
      <c r="G71" s="129"/>
      <c r="H71" s="91" t="str">
        <f t="shared" si="15"/>
        <v/>
      </c>
      <c r="I71" s="91" t="str">
        <f t="shared" si="16"/>
        <v/>
      </c>
      <c r="J71" s="128"/>
      <c r="K71" s="128"/>
      <c r="L71" s="128"/>
      <c r="M71" s="95"/>
      <c r="O71" s="86" t="str">
        <f t="shared" si="17"/>
        <v/>
      </c>
      <c r="P71" s="86" t="str">
        <f t="shared" si="18"/>
        <v/>
      </c>
      <c r="Q71" s="86" t="str">
        <f t="shared" si="19"/>
        <v/>
      </c>
      <c r="R71" s="86" t="str">
        <f t="shared" si="20"/>
        <v/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/>
      </c>
      <c r="B72" s="90" t="str">
        <f>IF(C72="","",VLOOKUP('OPĆI DIO'!$C$3,'OPĆI DIO'!$L$6:$U$138,9,FALSE))</f>
        <v/>
      </c>
      <c r="C72" s="96"/>
      <c r="D72" s="91" t="str">
        <f t="shared" si="13"/>
        <v/>
      </c>
      <c r="E72" s="96"/>
      <c r="F72" s="91" t="str">
        <f t="shared" si="14"/>
        <v/>
      </c>
      <c r="G72" s="129"/>
      <c r="H72" s="91" t="str">
        <f t="shared" si="15"/>
        <v/>
      </c>
      <c r="I72" s="91" t="str">
        <f t="shared" si="16"/>
        <v/>
      </c>
      <c r="J72" s="128"/>
      <c r="K72" s="128"/>
      <c r="L72" s="128"/>
      <c r="M72" s="95"/>
      <c r="O72" s="86" t="str">
        <f t="shared" si="17"/>
        <v/>
      </c>
      <c r="P72" s="86" t="str">
        <f t="shared" si="18"/>
        <v/>
      </c>
      <c r="Q72" s="86" t="str">
        <f t="shared" si="19"/>
        <v/>
      </c>
      <c r="R72" s="86" t="str">
        <f t="shared" si="20"/>
        <v/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/>
      </c>
      <c r="B73" s="90" t="str">
        <f>IF(C73="","",VLOOKUP('OPĆI DIO'!$C$3,'OPĆI DIO'!$L$6:$U$138,9,FALSE))</f>
        <v/>
      </c>
      <c r="C73" s="96"/>
      <c r="D73" s="91" t="str">
        <f t="shared" si="13"/>
        <v/>
      </c>
      <c r="E73" s="96"/>
      <c r="F73" s="91" t="str">
        <f t="shared" si="14"/>
        <v/>
      </c>
      <c r="G73" s="129"/>
      <c r="H73" s="91" t="str">
        <f t="shared" si="15"/>
        <v/>
      </c>
      <c r="I73" s="91" t="str">
        <f t="shared" si="16"/>
        <v/>
      </c>
      <c r="J73" s="128"/>
      <c r="K73" s="128"/>
      <c r="L73" s="128"/>
      <c r="M73" s="95"/>
      <c r="O73" s="86" t="str">
        <f t="shared" si="17"/>
        <v/>
      </c>
      <c r="P73" s="86" t="str">
        <f t="shared" si="18"/>
        <v/>
      </c>
      <c r="Q73" s="86" t="str">
        <f t="shared" si="19"/>
        <v/>
      </c>
      <c r="R73" s="86" t="str">
        <f t="shared" si="20"/>
        <v/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/>
      </c>
      <c r="B74" s="90" t="str">
        <f>IF(C74="","",VLOOKUP('OPĆI DIO'!$C$3,'OPĆI DIO'!$L$6:$U$138,9,FALSE))</f>
        <v/>
      </c>
      <c r="C74" s="96"/>
      <c r="D74" s="91" t="str">
        <f t="shared" si="13"/>
        <v/>
      </c>
      <c r="E74" s="96"/>
      <c r="F74" s="91" t="str">
        <f t="shared" si="14"/>
        <v/>
      </c>
      <c r="G74" s="129"/>
      <c r="H74" s="91" t="str">
        <f t="shared" si="15"/>
        <v/>
      </c>
      <c r="I74" s="91" t="str">
        <f t="shared" si="16"/>
        <v/>
      </c>
      <c r="J74" s="128"/>
      <c r="K74" s="128"/>
      <c r="L74" s="128"/>
      <c r="M74" s="95"/>
      <c r="O74" s="86" t="str">
        <f t="shared" si="17"/>
        <v/>
      </c>
      <c r="P74" s="86" t="str">
        <f t="shared" si="18"/>
        <v/>
      </c>
      <c r="Q74" s="86" t="str">
        <f t="shared" si="19"/>
        <v/>
      </c>
      <c r="R74" s="86" t="str">
        <f t="shared" si="20"/>
        <v/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/>
      </c>
      <c r="B75" s="90" t="str">
        <f>IF(C75="","",VLOOKUP('OPĆI DIO'!$C$3,'OPĆI DIO'!$L$6:$U$138,9,FALSE))</f>
        <v/>
      </c>
      <c r="C75" s="96"/>
      <c r="D75" s="91" t="str">
        <f t="shared" si="13"/>
        <v/>
      </c>
      <c r="E75" s="96"/>
      <c r="F75" s="91" t="str">
        <f t="shared" si="14"/>
        <v/>
      </c>
      <c r="G75" s="129"/>
      <c r="H75" s="91" t="str">
        <f t="shared" si="15"/>
        <v/>
      </c>
      <c r="I75" s="91" t="str">
        <f t="shared" si="16"/>
        <v/>
      </c>
      <c r="J75" s="128"/>
      <c r="K75" s="128"/>
      <c r="L75" s="128"/>
      <c r="M75" s="95"/>
      <c r="O75" s="86" t="str">
        <f t="shared" si="17"/>
        <v/>
      </c>
      <c r="P75" s="86" t="str">
        <f t="shared" si="18"/>
        <v/>
      </c>
      <c r="Q75" s="86" t="str">
        <f t="shared" si="19"/>
        <v/>
      </c>
      <c r="R75" s="86" t="str">
        <f t="shared" si="20"/>
        <v/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/>
      </c>
      <c r="B76" s="90" t="str">
        <f>IF(C76="","",VLOOKUP('OPĆI DIO'!$C$3,'OPĆI DIO'!$L$6:$U$138,9,FALSE))</f>
        <v/>
      </c>
      <c r="C76" s="96"/>
      <c r="D76" s="91" t="str">
        <f t="shared" si="13"/>
        <v/>
      </c>
      <c r="E76" s="96"/>
      <c r="F76" s="91" t="str">
        <f t="shared" si="14"/>
        <v/>
      </c>
      <c r="G76" s="129"/>
      <c r="H76" s="91" t="str">
        <f t="shared" si="15"/>
        <v/>
      </c>
      <c r="I76" s="91" t="str">
        <f t="shared" si="16"/>
        <v/>
      </c>
      <c r="J76" s="128"/>
      <c r="K76" s="128"/>
      <c r="L76" s="128"/>
      <c r="M76" s="95"/>
      <c r="O76" s="86" t="str">
        <f t="shared" si="17"/>
        <v/>
      </c>
      <c r="P76" s="86" t="str">
        <f t="shared" si="18"/>
        <v/>
      </c>
      <c r="Q76" s="86" t="str">
        <f t="shared" si="19"/>
        <v/>
      </c>
      <c r="R76" s="86" t="str">
        <f t="shared" si="20"/>
        <v/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/>
      </c>
      <c r="B77" s="90" t="str">
        <f>IF(C77="","",VLOOKUP('OPĆI DIO'!$C$3,'OPĆI DIO'!$L$6:$U$138,9,FALSE))</f>
        <v/>
      </c>
      <c r="C77" s="96"/>
      <c r="D77" s="91" t="str">
        <f t="shared" si="13"/>
        <v/>
      </c>
      <c r="E77" s="96"/>
      <c r="F77" s="91" t="str">
        <f t="shared" si="14"/>
        <v/>
      </c>
      <c r="G77" s="129"/>
      <c r="H77" s="91" t="str">
        <f t="shared" si="15"/>
        <v/>
      </c>
      <c r="I77" s="91" t="str">
        <f t="shared" si="16"/>
        <v/>
      </c>
      <c r="J77" s="128"/>
      <c r="K77" s="128"/>
      <c r="L77" s="128"/>
      <c r="M77" s="95"/>
      <c r="O77" s="86" t="str">
        <f t="shared" si="17"/>
        <v/>
      </c>
      <c r="P77" s="86" t="str">
        <f t="shared" si="18"/>
        <v/>
      </c>
      <c r="Q77" s="86" t="str">
        <f t="shared" si="19"/>
        <v/>
      </c>
      <c r="R77" s="86" t="str">
        <f t="shared" si="20"/>
        <v/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/>
      </c>
      <c r="B78" s="90" t="str">
        <f>IF(C78="","",VLOOKUP('OPĆI DIO'!$C$3,'OPĆI DIO'!$L$6:$U$138,9,FALSE))</f>
        <v/>
      </c>
      <c r="C78" s="96"/>
      <c r="D78" s="91" t="str">
        <f t="shared" si="13"/>
        <v/>
      </c>
      <c r="E78" s="96"/>
      <c r="F78" s="91" t="str">
        <f t="shared" si="14"/>
        <v/>
      </c>
      <c r="G78" s="129"/>
      <c r="H78" s="91" t="str">
        <f t="shared" si="15"/>
        <v/>
      </c>
      <c r="I78" s="91" t="str">
        <f t="shared" si="16"/>
        <v/>
      </c>
      <c r="J78" s="128"/>
      <c r="K78" s="128"/>
      <c r="L78" s="128"/>
      <c r="M78" s="95"/>
      <c r="O78" s="86" t="str">
        <f t="shared" si="17"/>
        <v/>
      </c>
      <c r="P78" s="86" t="str">
        <f t="shared" si="18"/>
        <v/>
      </c>
      <c r="Q78" s="86" t="str">
        <f t="shared" si="19"/>
        <v/>
      </c>
      <c r="R78" s="86" t="str">
        <f t="shared" si="20"/>
        <v/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/>
      </c>
      <c r="B79" s="90" t="str">
        <f>IF(C79="","",VLOOKUP('OPĆI DIO'!$C$3,'OPĆI DIO'!$L$6:$U$138,9,FALSE))</f>
        <v/>
      </c>
      <c r="C79" s="96"/>
      <c r="D79" s="91" t="str">
        <f t="shared" si="13"/>
        <v/>
      </c>
      <c r="E79" s="96"/>
      <c r="F79" s="91" t="str">
        <f t="shared" si="14"/>
        <v/>
      </c>
      <c r="G79" s="129"/>
      <c r="H79" s="91" t="str">
        <f t="shared" si="15"/>
        <v/>
      </c>
      <c r="I79" s="91" t="str">
        <f t="shared" si="16"/>
        <v/>
      </c>
      <c r="J79" s="128"/>
      <c r="K79" s="128"/>
      <c r="L79" s="128"/>
      <c r="M79" s="95"/>
      <c r="O79" s="86" t="str">
        <f t="shared" si="17"/>
        <v/>
      </c>
      <c r="P79" s="86" t="str">
        <f t="shared" si="18"/>
        <v/>
      </c>
      <c r="Q79" s="86" t="str">
        <f t="shared" si="19"/>
        <v/>
      </c>
      <c r="R79" s="86" t="str">
        <f t="shared" si="20"/>
        <v/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/>
      </c>
      <c r="B80" s="90" t="str">
        <f>IF(C80="","",VLOOKUP('OPĆI DIO'!$C$3,'OPĆI DIO'!$L$6:$U$138,9,FALSE))</f>
        <v/>
      </c>
      <c r="C80" s="96"/>
      <c r="D80" s="91" t="str">
        <f t="shared" si="13"/>
        <v/>
      </c>
      <c r="E80" s="96"/>
      <c r="F80" s="91" t="str">
        <f t="shared" si="14"/>
        <v/>
      </c>
      <c r="G80" s="129"/>
      <c r="H80" s="91" t="str">
        <f t="shared" si="15"/>
        <v/>
      </c>
      <c r="I80" s="91" t="str">
        <f t="shared" si="16"/>
        <v/>
      </c>
      <c r="J80" s="128"/>
      <c r="K80" s="128"/>
      <c r="L80" s="128"/>
      <c r="M80" s="95"/>
      <c r="O80" s="86" t="str">
        <f t="shared" si="17"/>
        <v/>
      </c>
      <c r="P80" s="86" t="str">
        <f t="shared" si="18"/>
        <v/>
      </c>
      <c r="Q80" s="86" t="str">
        <f t="shared" si="19"/>
        <v/>
      </c>
      <c r="R80" s="86" t="str">
        <f t="shared" si="20"/>
        <v/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/>
      </c>
      <c r="B81" s="90" t="str">
        <f>IF(C81="","",VLOOKUP('OPĆI DIO'!$C$3,'OPĆI DIO'!$L$6:$U$138,9,FALSE))</f>
        <v/>
      </c>
      <c r="C81" s="96"/>
      <c r="D81" s="91" t="str">
        <f t="shared" si="13"/>
        <v/>
      </c>
      <c r="E81" s="96"/>
      <c r="F81" s="91" t="str">
        <f t="shared" si="14"/>
        <v/>
      </c>
      <c r="G81" s="129"/>
      <c r="H81" s="91" t="str">
        <f t="shared" si="15"/>
        <v/>
      </c>
      <c r="I81" s="91" t="str">
        <f t="shared" si="16"/>
        <v/>
      </c>
      <c r="J81" s="128"/>
      <c r="K81" s="128"/>
      <c r="L81" s="128"/>
      <c r="M81" s="95"/>
      <c r="O81" s="86" t="str">
        <f t="shared" si="17"/>
        <v/>
      </c>
      <c r="P81" s="86" t="str">
        <f t="shared" si="18"/>
        <v/>
      </c>
      <c r="Q81" s="86" t="str">
        <f t="shared" si="19"/>
        <v/>
      </c>
      <c r="R81" s="86" t="str">
        <f t="shared" si="20"/>
        <v/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1642027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5415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1647442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1647442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H4" sqref="H4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3211</v>
      </c>
      <c r="D3" s="91" t="str">
        <f>IFERROR(VLOOKUP(C3,$X$5:$Z$129,2,FALSE),"")</f>
        <v>Službena putovanja</v>
      </c>
      <c r="E3" s="129" t="s">
        <v>803</v>
      </c>
      <c r="F3" s="91" t="str">
        <f>IFERROR(VLOOKUP(E3,$AD$6:$AE$1090,2,FALSE),"")</f>
        <v>ERASMUS+  Partnerske zemlje KA107 Odlazne i dolazne mobilnosti studenata i osoblja Sveučilišta u Splitu</v>
      </c>
      <c r="G3" s="91" t="str">
        <f>IFERROR(VLOOKUP(E3,$AD$6:$AG$1090,4,FALSE),"")</f>
        <v>0942</v>
      </c>
      <c r="H3" s="128">
        <v>5050</v>
      </c>
      <c r="I3" s="128">
        <v>1011</v>
      </c>
      <c r="J3" s="128">
        <v>1090</v>
      </c>
      <c r="K3" s="143"/>
      <c r="L3" s="142"/>
      <c r="M3" s="142"/>
      <c r="N3" s="143"/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3221</v>
      </c>
      <c r="D4" s="91" t="str">
        <f t="shared" ref="D4:D67" si="2">IFERROR(VLOOKUP(C4,$X$5:$Z$129,2,FALSE),"")</f>
        <v>Uredski materijal i ostali materijalni rashodi</v>
      </c>
      <c r="E4" s="129" t="s">
        <v>3175</v>
      </c>
      <c r="F4" s="91" t="str">
        <f t="shared" ref="F4:F67" si="3">IFERROR(VLOOKUP(E4,$AD$6:$AE$1090,2,FALSE),"")</f>
        <v>EICP (Evidence Implemantation in Clinical Practice) - medicina temeljena na dokazima</v>
      </c>
      <c r="G4" s="91" t="str">
        <f t="shared" ref="G4:G67" si="4">IFERROR(VLOOKUP(E4,$AD$6:$AG$1090,4,FALSE),"")</f>
        <v>0942</v>
      </c>
      <c r="H4" s="128">
        <v>365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322</v>
      </c>
      <c r="S4" s="86" t="str">
        <f t="shared" ref="S4:S67" si="6">LEFT(C4,2)</f>
        <v>32</v>
      </c>
      <c r="T4" s="86" t="str">
        <f t="shared" ref="T4:T67" si="7">MID(G4,2,2)</f>
        <v>94</v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/>
      <c r="B6" s="91" t="str">
        <f t="shared" si="1"/>
        <v/>
      </c>
      <c r="C6" s="96"/>
      <c r="D6" s="91" t="str">
        <f t="shared" si="2"/>
        <v/>
      </c>
      <c r="E6" s="129"/>
      <c r="F6" s="91" t="str">
        <f t="shared" si="3"/>
        <v/>
      </c>
      <c r="G6" s="91" t="str">
        <f t="shared" si="4"/>
        <v/>
      </c>
      <c r="H6" s="128"/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/>
      </c>
      <c r="S6" s="86" t="str">
        <f t="shared" si="6"/>
        <v/>
      </c>
      <c r="T6" s="86" t="str">
        <f t="shared" si="7"/>
        <v/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/>
      <c r="B7" s="91" t="str">
        <f t="shared" si="1"/>
        <v/>
      </c>
      <c r="C7" s="96"/>
      <c r="D7" s="91" t="str">
        <f t="shared" si="2"/>
        <v/>
      </c>
      <c r="E7" s="129"/>
      <c r="F7" s="91" t="str">
        <f t="shared" si="3"/>
        <v/>
      </c>
      <c r="G7" s="91" t="str">
        <f t="shared" si="4"/>
        <v/>
      </c>
      <c r="H7" s="128"/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/>
      </c>
      <c r="S7" s="86" t="str">
        <f t="shared" si="6"/>
        <v/>
      </c>
      <c r="T7" s="86" t="str">
        <f t="shared" si="7"/>
        <v/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/>
      <c r="B9" s="91" t="str">
        <f t="shared" si="1"/>
        <v/>
      </c>
      <c r="C9" s="96"/>
      <c r="D9" s="91" t="str">
        <f t="shared" si="2"/>
        <v/>
      </c>
      <c r="E9" s="129"/>
      <c r="F9" s="91" t="str">
        <f t="shared" si="3"/>
        <v/>
      </c>
      <c r="G9" s="91" t="str">
        <f t="shared" si="4"/>
        <v/>
      </c>
      <c r="H9" s="128"/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/>
      </c>
      <c r="S9" s="86" t="str">
        <f t="shared" si="6"/>
        <v/>
      </c>
      <c r="T9" s="86" t="str">
        <f t="shared" si="7"/>
        <v/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/>
      <c r="B10" s="91" t="str">
        <f t="shared" si="1"/>
        <v/>
      </c>
      <c r="C10" s="96"/>
      <c r="D10" s="91" t="str">
        <f t="shared" si="2"/>
        <v/>
      </c>
      <c r="E10" s="129"/>
      <c r="F10" s="91" t="str">
        <f t="shared" si="3"/>
        <v/>
      </c>
      <c r="G10" s="91" t="str">
        <f t="shared" si="4"/>
        <v/>
      </c>
      <c r="H10" s="128"/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/>
      </c>
      <c r="S10" s="86" t="str">
        <f t="shared" si="6"/>
        <v/>
      </c>
      <c r="T10" s="86" t="str">
        <f t="shared" si="7"/>
        <v/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/>
      <c r="B11" s="91" t="str">
        <f t="shared" si="1"/>
        <v/>
      </c>
      <c r="C11" s="96"/>
      <c r="D11" s="91" t="str">
        <f t="shared" si="2"/>
        <v/>
      </c>
      <c r="E11" s="129"/>
      <c r="F11" s="91" t="str">
        <f t="shared" si="3"/>
        <v/>
      </c>
      <c r="G11" s="91" t="str">
        <f t="shared" si="4"/>
        <v/>
      </c>
      <c r="H11" s="128"/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/>
      </c>
      <c r="S11" s="86" t="str">
        <f t="shared" si="6"/>
        <v/>
      </c>
      <c r="T11" s="86" t="str">
        <f t="shared" si="7"/>
        <v/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/>
      <c r="B12" s="91" t="str">
        <f t="shared" si="1"/>
        <v/>
      </c>
      <c r="C12" s="96"/>
      <c r="D12" s="91" t="str">
        <f t="shared" si="2"/>
        <v/>
      </c>
      <c r="E12" s="129"/>
      <c r="F12" s="91" t="str">
        <f t="shared" si="3"/>
        <v/>
      </c>
      <c r="G12" s="91" t="str">
        <f t="shared" si="4"/>
        <v/>
      </c>
      <c r="H12" s="128"/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/>
      </c>
      <c r="S12" s="86" t="str">
        <f t="shared" si="6"/>
        <v/>
      </c>
      <c r="T12" s="86" t="str">
        <f t="shared" si="7"/>
        <v/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/>
      <c r="B14" s="91" t="str">
        <f t="shared" si="1"/>
        <v/>
      </c>
      <c r="C14" s="96"/>
      <c r="D14" s="91" t="str">
        <f t="shared" si="2"/>
        <v/>
      </c>
      <c r="E14" s="129"/>
      <c r="F14" s="91" t="str">
        <f t="shared" si="3"/>
        <v/>
      </c>
      <c r="G14" s="91" t="str">
        <f t="shared" si="4"/>
        <v/>
      </c>
      <c r="H14" s="128"/>
      <c r="I14" s="128"/>
      <c r="J14" s="128"/>
      <c r="K14" s="143"/>
      <c r="L14" s="142"/>
      <c r="M14" s="142"/>
      <c r="N14" s="143"/>
      <c r="O14" s="322"/>
      <c r="P14" s="95"/>
      <c r="R14" s="86" t="str">
        <f t="shared" si="5"/>
        <v/>
      </c>
      <c r="S14" s="86" t="str">
        <f t="shared" si="6"/>
        <v/>
      </c>
      <c r="T14" s="86" t="str">
        <f t="shared" si="7"/>
        <v/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/>
      <c r="B15" s="91" t="str">
        <f t="shared" si="1"/>
        <v/>
      </c>
      <c r="C15" s="96"/>
      <c r="D15" s="91" t="str">
        <f t="shared" si="2"/>
        <v/>
      </c>
      <c r="E15" s="129"/>
      <c r="F15" s="91" t="str">
        <f t="shared" si="3"/>
        <v/>
      </c>
      <c r="G15" s="91" t="str">
        <f t="shared" si="4"/>
        <v/>
      </c>
      <c r="H15" s="128"/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/>
      </c>
      <c r="S15" s="86" t="str">
        <f t="shared" si="6"/>
        <v/>
      </c>
      <c r="T15" s="86" t="str">
        <f t="shared" si="7"/>
        <v/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/>
      <c r="B17" s="91" t="str">
        <f t="shared" si="1"/>
        <v/>
      </c>
      <c r="C17" s="96"/>
      <c r="D17" s="91" t="str">
        <f t="shared" si="2"/>
        <v/>
      </c>
      <c r="E17" s="129"/>
      <c r="F17" s="91" t="str">
        <f t="shared" si="3"/>
        <v/>
      </c>
      <c r="G17" s="91" t="str">
        <f t="shared" si="4"/>
        <v/>
      </c>
      <c r="H17" s="128"/>
      <c r="I17" s="128"/>
      <c r="J17" s="128"/>
      <c r="K17" s="143"/>
      <c r="L17" s="142"/>
      <c r="M17" s="142"/>
      <c r="N17" s="143"/>
      <c r="O17" s="322"/>
      <c r="P17" s="95"/>
      <c r="R17" s="86" t="str">
        <f t="shared" si="5"/>
        <v/>
      </c>
      <c r="S17" s="86" t="str">
        <f t="shared" si="6"/>
        <v/>
      </c>
      <c r="T17" s="86" t="str">
        <f t="shared" si="7"/>
        <v/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/>
      <c r="B18" s="91" t="str">
        <f t="shared" si="1"/>
        <v/>
      </c>
      <c r="C18" s="96"/>
      <c r="D18" s="91" t="str">
        <f t="shared" si="2"/>
        <v/>
      </c>
      <c r="E18" s="129"/>
      <c r="F18" s="91" t="str">
        <f t="shared" si="3"/>
        <v/>
      </c>
      <c r="G18" s="91" t="str">
        <f t="shared" si="4"/>
        <v/>
      </c>
      <c r="H18" s="128"/>
      <c r="I18" s="128"/>
      <c r="J18" s="128"/>
      <c r="K18" s="143"/>
      <c r="L18" s="142"/>
      <c r="M18" s="142"/>
      <c r="N18" s="143"/>
      <c r="O18" s="322"/>
      <c r="P18" s="95"/>
      <c r="R18" s="86" t="str">
        <f t="shared" si="5"/>
        <v/>
      </c>
      <c r="S18" s="86" t="str">
        <f t="shared" si="6"/>
        <v/>
      </c>
      <c r="T18" s="86" t="str">
        <f t="shared" si="7"/>
        <v/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/>
      <c r="B19" s="91" t="str">
        <f t="shared" si="1"/>
        <v/>
      </c>
      <c r="C19" s="96"/>
      <c r="D19" s="91" t="str">
        <f t="shared" si="2"/>
        <v/>
      </c>
      <c r="E19" s="129"/>
      <c r="F19" s="91" t="str">
        <f t="shared" si="3"/>
        <v/>
      </c>
      <c r="G19" s="91" t="str">
        <f t="shared" si="4"/>
        <v/>
      </c>
      <c r="H19" s="128"/>
      <c r="I19" s="128"/>
      <c r="J19" s="128"/>
      <c r="K19" s="143"/>
      <c r="L19" s="142"/>
      <c r="M19" s="142"/>
      <c r="N19" s="143"/>
      <c r="O19" s="322"/>
      <c r="P19" s="95"/>
      <c r="R19" s="86" t="str">
        <f t="shared" si="5"/>
        <v/>
      </c>
      <c r="S19" s="86" t="str">
        <f t="shared" si="6"/>
        <v/>
      </c>
      <c r="T19" s="86" t="str">
        <f t="shared" si="7"/>
        <v/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/>
      <c r="B20" s="91" t="str">
        <f t="shared" si="1"/>
        <v/>
      </c>
      <c r="C20" s="96"/>
      <c r="D20" s="91" t="str">
        <f t="shared" si="2"/>
        <v/>
      </c>
      <c r="E20" s="129"/>
      <c r="F20" s="91" t="str">
        <f t="shared" si="3"/>
        <v/>
      </c>
      <c r="G20" s="91" t="str">
        <f t="shared" si="4"/>
        <v/>
      </c>
      <c r="H20" s="128"/>
      <c r="I20" s="128"/>
      <c r="J20" s="128"/>
      <c r="K20" s="143"/>
      <c r="L20" s="142"/>
      <c r="M20" s="142"/>
      <c r="N20" s="143"/>
      <c r="O20" s="322"/>
      <c r="P20" s="95"/>
      <c r="R20" s="86" t="str">
        <f t="shared" si="5"/>
        <v/>
      </c>
      <c r="S20" s="86" t="str">
        <f t="shared" si="6"/>
        <v/>
      </c>
      <c r="T20" s="86" t="str">
        <f t="shared" si="7"/>
        <v/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topLeftCell="A7" zoomScale="80" zoomScaleNormal="80" workbookViewId="0">
      <selection activeCell="D16" sqref="D1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70034</v>
      </c>
      <c r="E5" s="3"/>
      <c r="F5" s="3"/>
      <c r="G5" s="3"/>
      <c r="H5" s="3"/>
      <c r="I5" s="3">
        <v>68352</v>
      </c>
      <c r="J5" s="3"/>
      <c r="K5" s="3">
        <v>1682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1647442</v>
      </c>
      <c r="E6" s="12">
        <f>+'A.1 PRIHODI'!E8</f>
        <v>1189968</v>
      </c>
      <c r="F6" s="12">
        <f>+'A.1 PRIHODI'!F8</f>
        <v>0</v>
      </c>
      <c r="G6" s="12">
        <f>+'A.1 PRIHODI'!G8</f>
        <v>18581</v>
      </c>
      <c r="H6" s="12">
        <f>+'A.1 PRIHODI'!H8</f>
        <v>0</v>
      </c>
      <c r="I6" s="12">
        <f>+'A.1 PRIHODI'!I8+'B. RAČUN FIN'!I6</f>
        <v>126007</v>
      </c>
      <c r="J6" s="12">
        <f>+'A.1 PRIHODI'!J8</f>
        <v>0</v>
      </c>
      <c r="K6" s="12">
        <f>+'A.1 PRIHODI'!K8</f>
        <v>312886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-70034</v>
      </c>
      <c r="E7" s="197"/>
      <c r="F7" s="197"/>
      <c r="G7" s="197"/>
      <c r="H7" s="197"/>
      <c r="I7" s="197">
        <v>-68352</v>
      </c>
      <c r="J7" s="197"/>
      <c r="K7" s="197">
        <v>-1682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1647442</v>
      </c>
      <c r="E8" s="12">
        <f>+E5+E6+E7</f>
        <v>1189968</v>
      </c>
      <c r="F8" s="12">
        <f t="shared" ref="F8:W8" si="1">+F5+F6+F7</f>
        <v>0</v>
      </c>
      <c r="G8" s="12">
        <f t="shared" si="1"/>
        <v>18581</v>
      </c>
      <c r="H8" s="12">
        <f t="shared" si="1"/>
        <v>0</v>
      </c>
      <c r="I8" s="12">
        <f t="shared" si="1"/>
        <v>126007</v>
      </c>
      <c r="J8" s="12">
        <f t="shared" si="1"/>
        <v>0</v>
      </c>
      <c r="K8" s="12">
        <f t="shared" si="1"/>
        <v>312886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1647442</v>
      </c>
      <c r="E9" s="82">
        <f>+'A.2 RASHODI'!E4+'B. RAČUN FIN'!E11</f>
        <v>1189968</v>
      </c>
      <c r="F9" s="82">
        <f>+'A.2 RASHODI'!F4+'B. RAČUN FIN'!F11</f>
        <v>0</v>
      </c>
      <c r="G9" s="82">
        <f>+'A.2 RASHODI'!G4+'B. RAČUN FIN'!G11</f>
        <v>18581</v>
      </c>
      <c r="H9" s="82">
        <f>+'A.2 RASHODI'!H4+'B. RAČUN FIN'!H11</f>
        <v>0</v>
      </c>
      <c r="I9" s="82">
        <f>+'A.2 RASHODI'!I4+'B. RAČUN FIN'!I11</f>
        <v>126007</v>
      </c>
      <c r="J9" s="82">
        <f>+'A.2 RASHODI'!J4+'B. RAČUN FIN'!J11</f>
        <v>0</v>
      </c>
      <c r="K9" s="82">
        <f>+'A.2 RASHODI'!K4+'B. RAČUN FIN'!K11</f>
        <v>312886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70034</v>
      </c>
      <c r="E13" s="131">
        <f t="shared" ref="E13:W13" si="4">-E7</f>
        <v>0</v>
      </c>
      <c r="F13" s="131">
        <f t="shared" si="4"/>
        <v>0</v>
      </c>
      <c r="G13" s="131">
        <f t="shared" si="4"/>
        <v>0</v>
      </c>
      <c r="H13" s="131">
        <f t="shared" si="4"/>
        <v>0</v>
      </c>
      <c r="I13" s="131">
        <f t="shared" si="4"/>
        <v>68352</v>
      </c>
      <c r="J13" s="131">
        <f t="shared" si="4"/>
        <v>0</v>
      </c>
      <c r="K13" s="131">
        <f t="shared" si="4"/>
        <v>1682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1646394</v>
      </c>
      <c r="E14" s="12">
        <f>+'A.1 PRIHODI'!E22</f>
        <v>1195633</v>
      </c>
      <c r="F14" s="12">
        <f>+'A.1 PRIHODI'!F22</f>
        <v>0</v>
      </c>
      <c r="G14" s="12">
        <f>+'A.1 PRIHODI'!G22</f>
        <v>18581</v>
      </c>
      <c r="H14" s="12">
        <f>+'A.1 PRIHODI'!H22</f>
        <v>0</v>
      </c>
      <c r="I14" s="12">
        <f>+'A.1 PRIHODI'!I22+'B. RAČUN FIN'!I17</f>
        <v>123698</v>
      </c>
      <c r="J14" s="12">
        <f>+'A.1 PRIHODI'!J22</f>
        <v>0</v>
      </c>
      <c r="K14" s="12">
        <f>+'A.1 PRIHODI'!K22</f>
        <v>308482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-70034</v>
      </c>
      <c r="E15" s="65"/>
      <c r="F15" s="65"/>
      <c r="G15" s="65"/>
      <c r="H15" s="65"/>
      <c r="I15" s="197">
        <v>-68352</v>
      </c>
      <c r="J15" s="197"/>
      <c r="K15" s="197">
        <v>-1682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1646394</v>
      </c>
      <c r="E16" s="12">
        <f>+E13+E14+E15</f>
        <v>1195633</v>
      </c>
      <c r="F16" s="12">
        <f t="shared" ref="F16:W16" si="5">+F13+F14+F15</f>
        <v>0</v>
      </c>
      <c r="G16" s="12">
        <f t="shared" si="5"/>
        <v>18581</v>
      </c>
      <c r="H16" s="12">
        <f t="shared" si="5"/>
        <v>0</v>
      </c>
      <c r="I16" s="12">
        <f t="shared" si="5"/>
        <v>123698</v>
      </c>
      <c r="J16" s="12">
        <f t="shared" si="5"/>
        <v>0</v>
      </c>
      <c r="K16" s="12">
        <f t="shared" si="5"/>
        <v>308482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1646394</v>
      </c>
      <c r="E17" s="82">
        <f>+'A.2 RASHODI'!E21+'B. RAČUN FIN'!E22</f>
        <v>1195633</v>
      </c>
      <c r="F17" s="82">
        <f>+'A.2 RASHODI'!F21+'B. RAČUN FIN'!F22</f>
        <v>0</v>
      </c>
      <c r="G17" s="82">
        <f>+'A.2 RASHODI'!G21+'B. RAČUN FIN'!G22</f>
        <v>18581</v>
      </c>
      <c r="H17" s="82">
        <f>+'A.2 RASHODI'!H21+'B. RAČUN FIN'!H22</f>
        <v>0</v>
      </c>
      <c r="I17" s="82">
        <f>+'A.2 RASHODI'!I21+'B. RAČUN FIN'!I22</f>
        <v>123698</v>
      </c>
      <c r="J17" s="82">
        <f>+'A.2 RASHODI'!J21+'B. RAČUN FIN'!J22</f>
        <v>0</v>
      </c>
      <c r="K17" s="82">
        <f>+'A.2 RASHODI'!K21+'B. RAČUN FIN'!K22</f>
        <v>308482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70034</v>
      </c>
      <c r="E21" s="131">
        <f t="shared" ref="E21:W21" si="8">-E15</f>
        <v>0</v>
      </c>
      <c r="F21" s="131">
        <f t="shared" si="8"/>
        <v>0</v>
      </c>
      <c r="G21" s="131">
        <f t="shared" si="8"/>
        <v>0</v>
      </c>
      <c r="H21" s="131">
        <f t="shared" si="8"/>
        <v>0</v>
      </c>
      <c r="I21" s="131">
        <f t="shared" si="8"/>
        <v>68352</v>
      </c>
      <c r="J21" s="131">
        <f t="shared" si="8"/>
        <v>0</v>
      </c>
      <c r="K21" s="131">
        <f t="shared" si="8"/>
        <v>1682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1648606</v>
      </c>
      <c r="E22" s="12">
        <f>+'A.1 PRIHODI'!E36</f>
        <v>1201324</v>
      </c>
      <c r="F22" s="12">
        <f>+'A.1 PRIHODI'!F36</f>
        <v>0</v>
      </c>
      <c r="G22" s="12">
        <f>+'A.1 PRIHODI'!G36</f>
        <v>18581</v>
      </c>
      <c r="H22" s="12">
        <f>+'A.1 PRIHODI'!H36</f>
        <v>0</v>
      </c>
      <c r="I22" s="12">
        <f>+'A.1 PRIHODI'!I36+'B. RAČUN FIN'!I28</f>
        <v>120140</v>
      </c>
      <c r="J22" s="12">
        <f>+'A.1 PRIHODI'!J36</f>
        <v>0</v>
      </c>
      <c r="K22" s="12">
        <f>+'A.1 PRIHODI'!K36</f>
        <v>308561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-70034</v>
      </c>
      <c r="E23" s="65"/>
      <c r="F23" s="65"/>
      <c r="G23" s="65"/>
      <c r="H23" s="65"/>
      <c r="I23" s="65">
        <v>-68352</v>
      </c>
      <c r="J23" s="65"/>
      <c r="K23" s="65">
        <v>-1682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1648606</v>
      </c>
      <c r="E24" s="12">
        <f>+E21+E22+E23</f>
        <v>1201324</v>
      </c>
      <c r="F24" s="12">
        <f t="shared" ref="F24:W24" si="9">+F21+F22+F23</f>
        <v>0</v>
      </c>
      <c r="G24" s="12">
        <f t="shared" si="9"/>
        <v>18581</v>
      </c>
      <c r="H24" s="12">
        <f t="shared" si="9"/>
        <v>0</v>
      </c>
      <c r="I24" s="12">
        <f t="shared" si="9"/>
        <v>120140</v>
      </c>
      <c r="J24" s="12">
        <f t="shared" si="9"/>
        <v>0</v>
      </c>
      <c r="K24" s="12">
        <f t="shared" si="9"/>
        <v>308561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1648606</v>
      </c>
      <c r="E25" s="82">
        <f>+'A.2 RASHODI'!E38+'B. RAČUN FIN'!E33</f>
        <v>1201324</v>
      </c>
      <c r="F25" s="82">
        <f>+'A.2 RASHODI'!F38+'B. RAČUN FIN'!F33</f>
        <v>0</v>
      </c>
      <c r="G25" s="82">
        <f>+'A.2 RASHODI'!G38+'B. RAČUN FIN'!G33</f>
        <v>18581</v>
      </c>
      <c r="H25" s="82">
        <f>+'A.2 RASHODI'!H38+'B. RAČUN FIN'!H33</f>
        <v>0</v>
      </c>
      <c r="I25" s="82">
        <f>+'A.2 RASHODI'!I38+'B. RAČUN FIN'!I33</f>
        <v>120140</v>
      </c>
      <c r="J25" s="82">
        <f>+'A.2 RASHODI'!J38+'B. RAČUN FIN'!J33</f>
        <v>0</v>
      </c>
      <c r="K25" s="82">
        <f>+'A.2 RASHODI'!K38+'B. RAČUN FIN'!K33</f>
        <v>308561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1647442</v>
      </c>
      <c r="E8" s="69">
        <f>+E19+E16</f>
        <v>1189968</v>
      </c>
      <c r="F8" s="69">
        <f>+F19+F16</f>
        <v>0</v>
      </c>
      <c r="G8" s="69">
        <f>+G19+G16</f>
        <v>18581</v>
      </c>
      <c r="H8" s="69">
        <f t="shared" ref="H8:V8" si="0">+H19+H16</f>
        <v>0</v>
      </c>
      <c r="I8" s="69">
        <f t="shared" si="0"/>
        <v>126007</v>
      </c>
      <c r="J8" s="69">
        <f>+J19+J16</f>
        <v>0</v>
      </c>
      <c r="K8" s="69">
        <f t="shared" si="0"/>
        <v>312886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312886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312886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126007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126007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18581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18581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1189968</v>
      </c>
      <c r="E14" s="132">
        <f>SUMIFS('Unos prihoda i primitaka'!$G$3:$G$501,'Unos prihoda i primitaka'!$C$3:$C$501,"=11",'Unos prihoda i primitaka'!$L$3:$L$501,"=67")</f>
        <v>1189968</v>
      </c>
      <c r="F14" s="132">
        <f>SUMIFS('Unos prihoda i primitaka'!$G$3:$G$501,'Unos prihoda i primitaka'!$C$3:$C$501,"=12",'Unos prihoda i primitaka'!$L$3:$L$501,"=67")</f>
        <v>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1647442</v>
      </c>
      <c r="E16" s="4">
        <f t="shared" ref="E16:V16" si="2">SUM(E9:E15)</f>
        <v>1189968</v>
      </c>
      <c r="F16" s="4">
        <f t="shared" si="2"/>
        <v>0</v>
      </c>
      <c r="G16" s="4">
        <f t="shared" si="2"/>
        <v>18581</v>
      </c>
      <c r="H16" s="4">
        <f t="shared" si="2"/>
        <v>0</v>
      </c>
      <c r="I16" s="4">
        <f t="shared" si="2"/>
        <v>126007</v>
      </c>
      <c r="J16" s="4">
        <f t="shared" si="2"/>
        <v>0</v>
      </c>
      <c r="K16" s="4">
        <f t="shared" si="2"/>
        <v>312886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1646394</v>
      </c>
      <c r="E22" s="69">
        <f t="shared" ref="E22:V22" si="4">+E33+E30</f>
        <v>1195633</v>
      </c>
      <c r="F22" s="69">
        <f t="shared" si="4"/>
        <v>0</v>
      </c>
      <c r="G22" s="69">
        <f t="shared" si="4"/>
        <v>18581</v>
      </c>
      <c r="H22" s="69">
        <f t="shared" si="4"/>
        <v>0</v>
      </c>
      <c r="I22" s="69">
        <f t="shared" si="4"/>
        <v>123698</v>
      </c>
      <c r="J22" s="69">
        <f t="shared" si="4"/>
        <v>0</v>
      </c>
      <c r="K22" s="69">
        <f t="shared" si="4"/>
        <v>308482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308482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308482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123698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123698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18581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18581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1195633</v>
      </c>
      <c r="E28" s="132">
        <f>SUMIFS('Unos prihoda i primitaka'!$H$3:$H$501,'Unos prihoda i primitaka'!$C$3:$C$501,"=11",'Unos prihoda i primitaka'!$L$3:$L$501,"=67")</f>
        <v>1195633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1646394</v>
      </c>
      <c r="E30" s="4">
        <f t="shared" ref="E30:V30" si="6">SUM(E23:E29)</f>
        <v>1195633</v>
      </c>
      <c r="F30" s="4">
        <f t="shared" si="6"/>
        <v>0</v>
      </c>
      <c r="G30" s="4">
        <f t="shared" si="6"/>
        <v>18581</v>
      </c>
      <c r="H30" s="4">
        <f t="shared" si="6"/>
        <v>0</v>
      </c>
      <c r="I30" s="4">
        <f t="shared" si="6"/>
        <v>123698</v>
      </c>
      <c r="J30" s="4">
        <f t="shared" si="6"/>
        <v>0</v>
      </c>
      <c r="K30" s="4">
        <f t="shared" si="6"/>
        <v>308482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1648606</v>
      </c>
      <c r="E36" s="69">
        <f t="shared" ref="E36:V36" si="9">+E47+E44</f>
        <v>1201324</v>
      </c>
      <c r="F36" s="69">
        <f t="shared" si="9"/>
        <v>0</v>
      </c>
      <c r="G36" s="69">
        <f t="shared" si="9"/>
        <v>18581</v>
      </c>
      <c r="H36" s="69">
        <f t="shared" si="9"/>
        <v>0</v>
      </c>
      <c r="I36" s="69">
        <f t="shared" si="9"/>
        <v>120140</v>
      </c>
      <c r="J36" s="69">
        <f t="shared" si="9"/>
        <v>0</v>
      </c>
      <c r="K36" s="69">
        <f t="shared" si="9"/>
        <v>308561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308561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308561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120140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120140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18581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18581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1201324</v>
      </c>
      <c r="E42" s="132">
        <f>SUMIFS('Unos prihoda i primitaka'!$I$3:$I$501,'Unos prihoda i primitaka'!$C$3:$C$501,"=11",'Unos prihoda i primitaka'!$L$3:$L$501,"=67")</f>
        <v>1201324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1648606</v>
      </c>
      <c r="E44" s="4">
        <f t="shared" ref="E44:V44" si="10">SUM(E37:E43)</f>
        <v>1201324</v>
      </c>
      <c r="F44" s="4">
        <f t="shared" si="10"/>
        <v>0</v>
      </c>
      <c r="G44" s="4">
        <f t="shared" si="10"/>
        <v>18581</v>
      </c>
      <c r="H44" s="4">
        <f t="shared" si="10"/>
        <v>0</v>
      </c>
      <c r="I44" s="4">
        <f t="shared" si="10"/>
        <v>120140</v>
      </c>
      <c r="J44" s="4">
        <f t="shared" si="10"/>
        <v>0</v>
      </c>
      <c r="K44" s="4">
        <f t="shared" si="10"/>
        <v>308561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1647442</v>
      </c>
      <c r="E4" s="70">
        <f>E5+E13</f>
        <v>1189968</v>
      </c>
      <c r="F4" s="70">
        <f t="shared" ref="F4:W4" si="0">F5+F13</f>
        <v>0</v>
      </c>
      <c r="G4" s="70">
        <f t="shared" si="0"/>
        <v>18581</v>
      </c>
      <c r="H4" s="70">
        <f t="shared" si="0"/>
        <v>0</v>
      </c>
      <c r="I4" s="70">
        <f t="shared" si="0"/>
        <v>126007</v>
      </c>
      <c r="J4" s="70">
        <f t="shared" si="0"/>
        <v>0</v>
      </c>
      <c r="K4" s="70">
        <f>K5+K13</f>
        <v>312886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1608228</v>
      </c>
      <c r="E5" s="78">
        <f t="shared" ref="E5:G5" si="2">SUM(E6:E12)</f>
        <v>1189968</v>
      </c>
      <c r="F5" s="78">
        <f t="shared" si="2"/>
        <v>0</v>
      </c>
      <c r="G5" s="78">
        <f t="shared" si="2"/>
        <v>7439</v>
      </c>
      <c r="H5" s="78">
        <f>SUM(H6:H12)</f>
        <v>0</v>
      </c>
      <c r="I5" s="78">
        <f t="shared" ref="I5:K5" si="3">SUM(I6:I12)</f>
        <v>111207</v>
      </c>
      <c r="J5" s="78">
        <f t="shared" si="3"/>
        <v>0</v>
      </c>
      <c r="K5" s="78">
        <f t="shared" si="3"/>
        <v>299614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1193735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1157746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133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26171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9685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412944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31230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6762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85023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289929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1549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992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544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0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39214</v>
      </c>
      <c r="E13" s="79">
        <f t="shared" ref="E13:G13" si="6">SUM(E14:E18)</f>
        <v>0</v>
      </c>
      <c r="F13" s="79">
        <f t="shared" si="6"/>
        <v>0</v>
      </c>
      <c r="G13" s="79">
        <f t="shared" si="6"/>
        <v>11142</v>
      </c>
      <c r="H13" s="79">
        <f>SUM(H14:H18)</f>
        <v>0</v>
      </c>
      <c r="I13" s="79">
        <f t="shared" ref="I13:K13" si="7">SUM(I14:I18)</f>
        <v>14800</v>
      </c>
      <c r="J13" s="79">
        <f t="shared" si="7"/>
        <v>0</v>
      </c>
      <c r="K13" s="79">
        <f t="shared" si="7"/>
        <v>13272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23087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9815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13272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2855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1327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1528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13272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13272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1646394</v>
      </c>
      <c r="E21" s="70">
        <f>+E22+E30</f>
        <v>1195633</v>
      </c>
      <c r="F21" s="70">
        <f t="shared" ref="F21:W21" si="11">+F22+F30</f>
        <v>0</v>
      </c>
      <c r="G21" s="70">
        <f t="shared" si="11"/>
        <v>18581</v>
      </c>
      <c r="H21" s="70">
        <f t="shared" si="11"/>
        <v>0</v>
      </c>
      <c r="I21" s="70">
        <f t="shared" si="11"/>
        <v>123698</v>
      </c>
      <c r="J21" s="70">
        <f t="shared" si="11"/>
        <v>0</v>
      </c>
      <c r="K21" s="70">
        <f t="shared" si="11"/>
        <v>308482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1621044</v>
      </c>
      <c r="E22" s="78">
        <f t="shared" ref="E22:W22" si="12">SUM(E23:E29)</f>
        <v>1195633</v>
      </c>
      <c r="F22" s="78">
        <f t="shared" si="12"/>
        <v>0</v>
      </c>
      <c r="G22" s="78">
        <f t="shared" si="12"/>
        <v>10883</v>
      </c>
      <c r="H22" s="78">
        <f>SUM(H23:H29)</f>
        <v>0</v>
      </c>
      <c r="I22" s="78">
        <f t="shared" si="12"/>
        <v>119318</v>
      </c>
      <c r="J22" s="78">
        <f t="shared" si="12"/>
        <v>0</v>
      </c>
      <c r="K22" s="78">
        <f t="shared" si="12"/>
        <v>295210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1201548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1163270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133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28414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9731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417774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31371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10033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90891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285479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1722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992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717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13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25350</v>
      </c>
      <c r="E30" s="79">
        <f t="shared" ref="E30:G30" si="13">SUM(E31:E35)</f>
        <v>0</v>
      </c>
      <c r="F30" s="79">
        <f t="shared" si="13"/>
        <v>0</v>
      </c>
      <c r="G30" s="79">
        <f t="shared" si="13"/>
        <v>7698</v>
      </c>
      <c r="H30" s="79">
        <f>SUM(H31:H35)</f>
        <v>0</v>
      </c>
      <c r="I30" s="79">
        <f t="shared" ref="I30:K30" si="14">SUM(I31:I35)</f>
        <v>4380</v>
      </c>
      <c r="J30" s="79">
        <f t="shared" si="14"/>
        <v>0</v>
      </c>
      <c r="K30" s="79">
        <f t="shared" si="14"/>
        <v>13272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12078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7698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4380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13272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13272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1648606</v>
      </c>
      <c r="E38" s="70">
        <f>E39+E47</f>
        <v>1201324</v>
      </c>
      <c r="F38" s="70">
        <f t="shared" ref="F38:W38" si="18">F39+F47</f>
        <v>0</v>
      </c>
      <c r="G38" s="70">
        <f t="shared" si="18"/>
        <v>18581</v>
      </c>
      <c r="H38" s="70">
        <f t="shared" si="18"/>
        <v>0</v>
      </c>
      <c r="I38" s="70">
        <f t="shared" si="18"/>
        <v>120140</v>
      </c>
      <c r="J38" s="70">
        <f t="shared" si="18"/>
        <v>0</v>
      </c>
      <c r="K38" s="70">
        <f t="shared" si="18"/>
        <v>308561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1623389</v>
      </c>
      <c r="E39" s="78">
        <f t="shared" ref="E39:G39" si="19">SUM(E40:E46)</f>
        <v>1201324</v>
      </c>
      <c r="F39" s="78">
        <f t="shared" si="19"/>
        <v>0</v>
      </c>
      <c r="G39" s="78">
        <f t="shared" si="19"/>
        <v>10883</v>
      </c>
      <c r="H39" s="78">
        <f>SUM(H40:H46)</f>
        <v>0</v>
      </c>
      <c r="I39" s="78">
        <f t="shared" ref="I39:K39" si="20">SUM(I40:I46)</f>
        <v>115893</v>
      </c>
      <c r="J39" s="78">
        <f t="shared" si="20"/>
        <v>0</v>
      </c>
      <c r="K39" s="78">
        <f t="shared" si="20"/>
        <v>295289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1207266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1168819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133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28536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9778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414441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31513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10073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87344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285511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1682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992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677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13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25217</v>
      </c>
      <c r="E47" s="79">
        <f t="shared" ref="E47:G47" si="23">SUM(E48:E52)</f>
        <v>0</v>
      </c>
      <c r="F47" s="79">
        <f t="shared" si="23"/>
        <v>0</v>
      </c>
      <c r="G47" s="79">
        <f t="shared" si="23"/>
        <v>7698</v>
      </c>
      <c r="H47" s="79">
        <f>SUM(H48:H52)</f>
        <v>0</v>
      </c>
      <c r="I47" s="79">
        <f t="shared" ref="I47:K47" si="24">SUM(I48:I52)</f>
        <v>4247</v>
      </c>
      <c r="J47" s="79">
        <f t="shared" si="24"/>
        <v>0</v>
      </c>
      <c r="K47" s="79">
        <f t="shared" si="24"/>
        <v>13272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11945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7698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4247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13272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13272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topLeftCell="A13" workbookViewId="0">
      <selection activeCell="C16" sqref="C16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1647442</v>
      </c>
      <c r="D5" s="339">
        <f t="shared" ref="D5:E5" si="0">+D6+D9+D11+D14+D25+D28+D30</f>
        <v>1646394</v>
      </c>
      <c r="E5" s="339">
        <f t="shared" si="0"/>
        <v>1648606</v>
      </c>
    </row>
    <row r="6" spans="1:193">
      <c r="A6" s="312">
        <v>1</v>
      </c>
      <c r="B6" s="67" t="s">
        <v>5131</v>
      </c>
      <c r="C6" s="338">
        <f>+C7+C8</f>
        <v>1189968</v>
      </c>
      <c r="D6" s="338">
        <f t="shared" ref="D6:E6" si="1">+D7+D8</f>
        <v>1195633</v>
      </c>
      <c r="E6" s="338">
        <f t="shared" si="1"/>
        <v>1201324</v>
      </c>
    </row>
    <row r="7" spans="1:193">
      <c r="A7" s="309">
        <v>11</v>
      </c>
      <c r="B7" s="48" t="s">
        <v>5118</v>
      </c>
      <c r="C7" s="337">
        <f>+'A.2 RASHODI'!E4</f>
        <v>1189968</v>
      </c>
      <c r="D7" s="337">
        <f>+'A.2 RASHODI'!E21</f>
        <v>1195633</v>
      </c>
      <c r="E7" s="337">
        <f>+'A.2 RASHODI'!E38</f>
        <v>1201324</v>
      </c>
    </row>
    <row r="8" spans="1:193">
      <c r="A8" s="309">
        <v>12</v>
      </c>
      <c r="B8" s="48" t="s">
        <v>232</v>
      </c>
      <c r="C8" s="337">
        <f>+'A.2 RASHODI'!F4</f>
        <v>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18581</v>
      </c>
      <c r="D9" s="338">
        <f t="shared" ref="D9:E9" si="2">+D10</f>
        <v>18581</v>
      </c>
      <c r="E9" s="338">
        <f t="shared" si="2"/>
        <v>18581</v>
      </c>
    </row>
    <row r="10" spans="1:193">
      <c r="A10" s="309">
        <v>31</v>
      </c>
      <c r="B10" s="48" t="s">
        <v>5119</v>
      </c>
      <c r="C10" s="337">
        <f>+'A.2 RASHODI'!G4</f>
        <v>18581</v>
      </c>
      <c r="D10" s="337">
        <f>+'A.2 RASHODI'!G21</f>
        <v>18581</v>
      </c>
      <c r="E10" s="337">
        <f>+'A.2 RASHODI'!G38</f>
        <v>18581</v>
      </c>
    </row>
    <row r="11" spans="1:193">
      <c r="A11" s="312">
        <v>4</v>
      </c>
      <c r="B11" s="67" t="s">
        <v>5133</v>
      </c>
      <c r="C11" s="338">
        <f>+C12+C13</f>
        <v>126007</v>
      </c>
      <c r="D11" s="338">
        <f t="shared" ref="D11:E11" si="3">+D12+D13</f>
        <v>123698</v>
      </c>
      <c r="E11" s="338">
        <f t="shared" si="3"/>
        <v>120140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126007</v>
      </c>
      <c r="D13" s="337">
        <f>+'A.2 RASHODI'!I21</f>
        <v>123698</v>
      </c>
      <c r="E13" s="337">
        <f>+'A.2 RASHODI'!I38</f>
        <v>120140</v>
      </c>
    </row>
    <row r="14" spans="1:193">
      <c r="A14" s="312">
        <v>5</v>
      </c>
      <c r="B14" s="67" t="s">
        <v>5134</v>
      </c>
      <c r="C14" s="338">
        <f>SUM(C15:C24)</f>
        <v>312886</v>
      </c>
      <c r="D14" s="338">
        <f t="shared" ref="D14:E14" si="4">SUM(D15:D24)</f>
        <v>308482</v>
      </c>
      <c r="E14" s="338">
        <f t="shared" si="4"/>
        <v>308561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312886</v>
      </c>
      <c r="D16" s="337">
        <f>+'A.2 RASHODI'!K21</f>
        <v>308482</v>
      </c>
      <c r="E16" s="337">
        <f>+'A.2 RASHODI'!K38</f>
        <v>308561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11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1647442</v>
      </c>
      <c r="D5" s="70">
        <f t="shared" ref="D5:E5" si="0">+D6+D15+D21+D28+D38+D45+D52+D59+D66+D75</f>
        <v>1646394</v>
      </c>
      <c r="E5" s="70">
        <f t="shared" si="0"/>
        <v>1648606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1647442</v>
      </c>
      <c r="D66" s="345">
        <f>SUM(D67:D74)</f>
        <v>1646394</v>
      </c>
      <c r="E66" s="345">
        <f>SUM(E67:E74)</f>
        <v>1648606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1647442</v>
      </c>
      <c r="D70" s="337">
        <f>SUMIF('Unos rashoda i izdataka'!$R$3:$R$501,'A.4 RASHODI FUNK'!$A70,'Unos rashoda i izdataka'!$K$3:$K$501)+SUMIF('Unos rashoda P4'!$T$3:$T$501,'A.4 RASHODI FUNK'!$A70,'Unos rashoda P4'!$I$3:$I$501)</f>
        <v>1646394</v>
      </c>
      <c r="E70" s="337">
        <f>SUMIF('Unos rashoda i izdataka'!$R$3:$R$501,'A.4 RASHODI FUNK'!$A70,'Unos rashoda i izdataka'!$L$3:$L$501)+SUMIF('Unos rashoda P4'!$T$3:$T$501,'A.4 RASHODI FUNK'!$A70,'Unos rashoda P4'!$J$3:$J$501)</f>
        <v>1648606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Maticna</cp:lastModifiedBy>
  <cp:lastPrinted>2022-12-08T08:42:13Z</cp:lastPrinted>
  <dcterms:created xsi:type="dcterms:W3CDTF">2018-09-10T07:36:17Z</dcterms:created>
  <dcterms:modified xsi:type="dcterms:W3CDTF">2022-12-22T08:32:53Z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